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o8\OneDrive\Рабочий стол\Царева дача\АНАЛИЗ РАСХ ТСН\Анализ расходов с 01.07.25 по 30.06.2026\"/>
    </mc:Choice>
  </mc:AlternateContent>
  <xr:revisionPtr revIDLastSave="0" documentId="13_ncr:1_{D0F992A3-B5B5-4C24-86CC-225C23AD9223}" xr6:coauthVersionLast="47" xr6:coauthVersionMax="47" xr10:uidLastSave="{00000000-0000-0000-0000-000000000000}"/>
  <bookViews>
    <workbookView xWindow="-108" yWindow="-108" windowWidth="23256" windowHeight="12456" xr2:uid="{123FD983-8804-4A31-AAC4-114C87B46B2A}"/>
  </bookViews>
  <sheets>
    <sheet name="Расх. за 2024-2025 на 01.07.25" sheetId="3" r:id="rId1"/>
    <sheet name="мусор" sheetId="6" r:id="rId2"/>
    <sheet name="Непредвид.расх_расшифровка" sheetId="4" r:id="rId3"/>
    <sheet name="Лист1" sheetId="7" r:id="rId4"/>
  </sheets>
  <definedNames>
    <definedName name="_xlnm._FilterDatabase" localSheetId="0" hidden="1">'Расх. за 2024-2025 на 01.07.25'!$B$1:$J$30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F22" i="3"/>
  <c r="F25" i="3"/>
  <c r="F20" i="3"/>
  <c r="F30" i="3"/>
  <c r="B41" i="3"/>
  <c r="F7" i="3"/>
  <c r="F19" i="3"/>
  <c r="F18" i="3"/>
  <c r="F17" i="3"/>
  <c r="F16" i="3"/>
  <c r="F15" i="3"/>
  <c r="F14" i="3"/>
  <c r="F13" i="3"/>
  <c r="F12" i="3"/>
  <c r="H12" i="3" s="1"/>
  <c r="F11" i="3"/>
  <c r="F9" i="3"/>
  <c r="F6" i="3"/>
  <c r="F5" i="3"/>
  <c r="F4" i="3"/>
  <c r="F3" i="3"/>
  <c r="F2" i="3"/>
  <c r="H2" i="3" s="1"/>
  <c r="G2" i="3"/>
  <c r="G3" i="3"/>
  <c r="E16" i="6"/>
  <c r="E15" i="6"/>
  <c r="H17" i="3"/>
  <c r="H22" i="3"/>
  <c r="E3" i="6"/>
  <c r="E4" i="6"/>
  <c r="E5" i="6"/>
  <c r="E6" i="6"/>
  <c r="E7" i="6"/>
  <c r="E8" i="6"/>
  <c r="E9" i="6"/>
  <c r="E10" i="6"/>
  <c r="E11" i="6"/>
  <c r="E12" i="6"/>
  <c r="E13" i="6"/>
  <c r="E14" i="6"/>
  <c r="E2" i="6"/>
  <c r="E30" i="3"/>
  <c r="H23" i="3"/>
  <c r="H10" i="3"/>
  <c r="H18" i="3"/>
  <c r="B30" i="3"/>
  <c r="H16" i="3"/>
  <c r="H14" i="3"/>
  <c r="H3" i="3" l="1"/>
  <c r="H13" i="3"/>
  <c r="E21" i="3"/>
  <c r="G30" i="3" l="1"/>
  <c r="H29" i="3"/>
  <c r="H4" i="3"/>
  <c r="H5" i="3"/>
  <c r="H6" i="3"/>
  <c r="H7" i="3"/>
  <c r="H8" i="3"/>
  <c r="H9" i="3"/>
  <c r="H11" i="3"/>
  <c r="H15" i="3"/>
  <c r="H19" i="3"/>
  <c r="H21" i="3"/>
  <c r="D30" i="3" l="1"/>
  <c r="C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Илона Михайлова</author>
  </authors>
  <commentList>
    <comment ref="F8" authorId="0" shapeId="0" xr:uid="{13986D31-8F12-4FE0-AEAB-4FEFAE422AE3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взято из непредвиденных утв.протоколом от 01.05.25</t>
        </r>
      </text>
    </comment>
    <comment ref="F10" authorId="0" shapeId="0" xr:uid="{E01CB9D9-3C1A-4458-BC56-E90ADC4FE65E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взято из непредвиденных утв.протоколом от 01.05.25</t>
        </r>
      </text>
    </comment>
    <comment ref="B20" authorId="0" shapeId="0" xr:uid="{C972AE92-EA29-452C-8202-1AFC0A5477F8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сумма появилась в результате округлений</t>
        </r>
      </text>
    </comment>
    <comment ref="F20" authorId="0" shapeId="0" xr:uid="{E0751272-E19C-418D-ACBC-61F3223ADBB6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членских и целевых прошлых периодов, кроме юриста </t>
        </r>
      </text>
    </comment>
    <comment ref="F23" authorId="0" shapeId="0" xr:uid="{495E486B-5C4B-41B7-80A6-B34B636885B3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взято из непредвиденных утв.протоколом от 01.05.25</t>
        </r>
      </text>
    </comment>
    <comment ref="F29" authorId="0" shapeId="0" xr:uid="{41AE19DD-2E09-4D8A-95AF-11FE2CA7C7E1}">
      <text>
        <r>
          <rPr>
            <b/>
            <sz val="9"/>
            <color indexed="81"/>
            <rFont val="Tahoma"/>
            <family val="2"/>
            <charset val="204"/>
          </rPr>
          <t>Илона Михайлова:</t>
        </r>
        <r>
          <rPr>
            <sz val="9"/>
            <color indexed="81"/>
            <rFont val="Tahoma"/>
            <family val="2"/>
            <charset val="204"/>
          </rPr>
          <t xml:space="preserve">
поступление с 01.07.25 по 22.04.26</t>
        </r>
      </text>
    </comment>
  </commentList>
</comments>
</file>

<file path=xl/sharedStrings.xml><?xml version="1.0" encoding="utf-8"?>
<sst xmlns="http://schemas.openxmlformats.org/spreadsheetml/2006/main" count="202" uniqueCount="166">
  <si>
    <t>Комментарии</t>
  </si>
  <si>
    <t>ИТОГО</t>
  </si>
  <si>
    <t>Целевые взносы 2023-2024 (1000  с участка)</t>
  </si>
  <si>
    <t>Справочно:</t>
  </si>
  <si>
    <t>Поступило целевых взносов за 2023-2024</t>
  </si>
  <si>
    <t xml:space="preserve">Статьи расходов за период с 01.07.24 по 30.06.25. Всего 108 участков. </t>
  </si>
  <si>
    <t>Выводимые данные: БУ (данные бухгалтерского учета)</t>
  </si>
  <si>
    <t>Счет</t>
  </si>
  <si>
    <t>Сальдо на начало периода</t>
  </si>
  <si>
    <t>Обороты за период</t>
  </si>
  <si>
    <t>Сальдо на конец периода</t>
  </si>
  <si>
    <t>Дебет</t>
  </si>
  <si>
    <t>Кредит</t>
  </si>
  <si>
    <t>Статьи движения денежных средств</t>
  </si>
  <si>
    <t>51</t>
  </si>
  <si>
    <t>%% по депозиту</t>
  </si>
  <si>
    <t>1С ФРЕШ на 1 год/членские взносы</t>
  </si>
  <si>
    <t>Аренда контейнера/членские взносы</t>
  </si>
  <si>
    <t>Бухгалтер/членские взносы</t>
  </si>
  <si>
    <t>Возврат депозита</t>
  </si>
  <si>
    <t>Вывоз мусора/членские взносы</t>
  </si>
  <si>
    <t>Выплата заработной платы/членские взносы</t>
  </si>
  <si>
    <t>Грейдирование дороги/членские взносы</t>
  </si>
  <si>
    <t>Земельный налог/членские взносы</t>
  </si>
  <si>
    <t>Налог УСН/членские взносы</t>
  </si>
  <si>
    <t>Налоги с ЗП Председателя/членские взносы</t>
  </si>
  <si>
    <t>Непредвиденные расходы/членские взносы</t>
  </si>
  <si>
    <t>Оплата за сайт/членские взносы</t>
  </si>
  <si>
    <t>Перечисление на депозитный счет</t>
  </si>
  <si>
    <t>Расходы на услуги банков/членские взносы</t>
  </si>
  <si>
    <t>Целевые взносы 2024-2025</t>
  </si>
  <si>
    <t>Целевые взносы 2025-2026</t>
  </si>
  <si>
    <t>Членские взносы 2025-2026</t>
  </si>
  <si>
    <t>Членские взносы прошлых периодов</t>
  </si>
  <si>
    <t>Электронная отчетность/членские взносы</t>
  </si>
  <si>
    <t>Итого</t>
  </si>
  <si>
    <t>Период</t>
  </si>
  <si>
    <t>Документ</t>
  </si>
  <si>
    <t>Аналитика Дт</t>
  </si>
  <si>
    <t>Аналитика Кт</t>
  </si>
  <si>
    <t>Текущее сальдо</t>
  </si>
  <si>
    <t>Сальдо на начало</t>
  </si>
  <si>
    <t>40703810755130000530, СЕВЕРО-ЗАПАДНЫЙ БАНК ПАО СБЕРБАНК
Непредвиденные расходы/членские взносы</t>
  </si>
  <si>
    <t>60.02</t>
  </si>
  <si>
    <t>60.01</t>
  </si>
  <si>
    <t>Обороты за период и сальдо на конец</t>
  </si>
  <si>
    <t xml:space="preserve">Непредвиденные затраты на период с 01.07.2025 по 30.06.2026 года </t>
  </si>
  <si>
    <t>Целевой взнос (БЛАГОУСТРОЙСТВО ВНУТРИ ПОСЕЛКОВЫХ ДОРОГ, ТОЧЕЧНАЯ ПОДСЫПКА ЯМ) с 01.07.25 по 30.06.26 (3241 с участка)</t>
  </si>
  <si>
    <t>Целевые взносы 2025-2026 (3241  с участка)</t>
  </si>
  <si>
    <t>Видеонаблюдение гостевой парковки и ворот. Взято из непредвиденных прошлого периода</t>
  </si>
  <si>
    <t>Остаток ден. Средств на р/сч на 01.07.25</t>
  </si>
  <si>
    <t>Перерасход (-), экономия (+) на 01.07.26</t>
  </si>
  <si>
    <t>Членские взносы 2025-2026 (16131 с участка)</t>
  </si>
  <si>
    <t>Очистка дорог от наледи и снега за период с 01.07.2025 по 30.06.2026 года (200 000 р. будет взято с непредвиденных, кот. перешли на 01.07.25 г.)</t>
  </si>
  <si>
    <t>Обслуживание сайта ЦД - 6000р/год. Утверждено в протоколе взять из непредвиденных</t>
  </si>
  <si>
    <t>Поступление целевых взносов за период 2025-2026 (за пер. с 01.05.25 по 30.06.25)</t>
  </si>
  <si>
    <t>Поступление целевых прошлых периодов</t>
  </si>
  <si>
    <t>Целевой взнос (ЮРИСТ) с 01.07.23 по 30.06.24, неиспользованные средства переносятся на следующий год 2025-2026</t>
  </si>
  <si>
    <r>
      <t xml:space="preserve">ЗП Председателя в т.ч. НДФЛ (3250 р) за период с </t>
    </r>
    <r>
      <rPr>
        <sz val="11"/>
        <rFont val="Calibri"/>
        <family val="2"/>
        <charset val="204"/>
        <scheme val="minor"/>
      </rPr>
      <t>01.07.25 по 30.06.26</t>
    </r>
    <r>
      <rPr>
        <sz val="11"/>
        <color theme="1"/>
        <rFont val="Calibri"/>
        <family val="2"/>
        <charset val="204"/>
        <scheme val="minor"/>
      </rPr>
      <t xml:space="preserve"> - 25000р/мес. 2778 c 1 уч</t>
    </r>
  </si>
  <si>
    <t>Страховые взносы с зп Председателя с 01.07.25 по 30.06.26 - 7550/мес (7500-взносы по ед.тарифу + 50 -фсс нс) 839 с 1 уч.</t>
  </si>
  <si>
    <t>Оплата за подготовку и отправку налоговой и бух. отчетности -12 500/мес.  1389 с 1 уч</t>
  </si>
  <si>
    <t>Годовое обслуживание 1С Фреш на 1 год 20000/год. 185 с 1 уч</t>
  </si>
  <si>
    <t>Эл отчетность /ЭЦП/ - 15000/год. 139 с 1 уч</t>
  </si>
  <si>
    <t>Земельный налог - 42000 р/год. 389 с 1 уч</t>
  </si>
  <si>
    <t>Комиссия за ведение счета  – 3200,00 руб. в месяц с 01.07.2025 по 30.06.2026 года. 356 с 1 уч</t>
  </si>
  <si>
    <t>Грейдирование дороги (выравнивание ямок). 463 с 1 уч</t>
  </si>
  <si>
    <t>Вывоз мусора (стоимость в месяц зависимости от кубатуры) - 475 000/год. 4398 с 1 уч</t>
  </si>
  <si>
    <t>Аренда контейнера (3000/мес). 333 с 1 уч</t>
  </si>
  <si>
    <t>Обработка химикатами борщевика участков общего пользования - 15000. 139 с 1 уч</t>
  </si>
  <si>
    <t>Обслуживание имущества ТСН «Царева Дача» рассчитано за период с 01.07.2025 по 30.06.2026 года. 463 с 1 уч</t>
  </si>
  <si>
    <t>Аренда юр.адреса 1500/мес. 167 с 1 уч</t>
  </si>
  <si>
    <t>Налог УСН с депозита. 111 с 1 уч</t>
  </si>
  <si>
    <t>Сезонная прочистка внутрипоселковых канав. 741 с 1 уч</t>
  </si>
  <si>
    <t>Благоустройство внутрепоселковых дорог. 3241 с 1 уч</t>
  </si>
  <si>
    <t>07.07.2025</t>
  </si>
  <si>
    <t>Списание с расчетного счета 0000-000126 от 07.07.2025 12:00:05
Оплата по сч. № 48 от 05.07.2025 г. за аренду техники. НДС не облагается. по вх.д. 64 от 07.07.2025</t>
  </si>
  <si>
    <t>10.07.2025</t>
  </si>
  <si>
    <t>Списание с расчетного счета 0000-000130 от 10.07.2025 10:55:44
Оплата по сч. № 48 от 09.07.2025 г. за аренду техники. НДС не облагается. по вх.д. 66 от 10.07.2025</t>
  </si>
  <si>
    <t>02.09.2025</t>
  </si>
  <si>
    <t>Списание с расчетного счета 0000-000161 от 02.09.2025 12:00:01
Оплата за благоустройство подъездной дороги. НДС не облагается. по вх.д. 83 от 02.09.2025</t>
  </si>
  <si>
    <t>БОКАУШИНА ИЗОБЕЛЛА АЛЕКСЕЕВНА
Счет от 02.09.25 г.
Списание с расчетного счета 0000-000161 от 02.09.2025 12:00:01</t>
  </si>
  <si>
    <t>Видеонаблюдение на парковке/членские взносы</t>
  </si>
  <si>
    <t>Возврат от поставщиков</t>
  </si>
  <si>
    <t>Расходы на подсыпку дорог 25-26/целевой взнос</t>
  </si>
  <si>
    <t>Расходы на подсыпку поселковых дорог/член.взносы 25-26</t>
  </si>
  <si>
    <t>Расходы на прочистку внутри-поселковых канав/член.взносы 25-26</t>
  </si>
  <si>
    <t>08.09.2025</t>
  </si>
  <si>
    <t>Списание с расчетного счета 0000-000168 от 08.09.2025 12:00:01
Оплата по счету-Оферта № 0175785303-0004 от 06.09.2025 г за тмц. В том числе НДС 20 % - 558.00 рублей. по вх.д. 88 от 08.09.2025</t>
  </si>
  <si>
    <t>29.10.2025</t>
  </si>
  <si>
    <t>Списание с расчетного счета 0000-000195 от 29.10.2025 12:00:02
Оплата по счету-Оферта № 0175785303-0005 от 29.10.2025г за тмц. В том числе НДС 20 % - 795.50 рублей. по вх.д. 103 от 29.10.2025</t>
  </si>
  <si>
    <t>Поступило членских взносов 2025-2026</t>
  </si>
  <si>
    <t>Поступило целевых взносов за 2025-2026</t>
  </si>
  <si>
    <r>
      <t xml:space="preserve">Перешло в НЕПРЕДВИДЕННЫЕ НА 01.07.25, </t>
    </r>
    <r>
      <rPr>
        <sz val="11"/>
        <color theme="1"/>
        <rFont val="Calibri"/>
        <family val="2"/>
        <charset val="204"/>
        <scheme val="minor"/>
      </rPr>
      <t xml:space="preserve">= </t>
    </r>
    <r>
      <rPr>
        <b/>
        <sz val="11"/>
        <color theme="1"/>
        <rFont val="Calibri"/>
        <family val="2"/>
        <charset val="204"/>
        <scheme val="minor"/>
      </rPr>
      <t xml:space="preserve"> 408323,04. </t>
    </r>
    <r>
      <rPr>
        <sz val="11"/>
        <color theme="1"/>
        <rFont val="Calibri"/>
        <family val="2"/>
        <charset val="204"/>
        <scheme val="minor"/>
      </rPr>
      <t>В эту сумму вошли проценты по депозитам</t>
    </r>
  </si>
  <si>
    <t>Поступление членских и целевых взносов</t>
  </si>
  <si>
    <t>Не сдано членских взносов</t>
  </si>
  <si>
    <t>Не сдано целевых взносов</t>
  </si>
  <si>
    <t>ДОЛГИ ЗА 2025-2026 г</t>
  </si>
  <si>
    <t>увеличит цел.взнос на юриста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</si>
  <si>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</si>
  <si>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</si>
  <si>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</si>
  <si>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</si>
  <si>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</si>
  <si>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</si>
  <si>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</si>
  <si>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</si>
  <si>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</si>
  <si>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</si>
  <si>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</si>
  <si>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стоим. За 1 куб</t>
  </si>
  <si>
    <t>кол-во куб./мес</t>
  </si>
  <si>
    <t>стоим.за месяц</t>
  </si>
  <si>
    <t>оплач. 375133, но был возврат от поставщика - 25133</t>
  </si>
  <si>
    <t xml:space="preserve">ТСН "ЦАРЕВА ДАЧА"                                      </t>
  </si>
  <si>
    <t>ПАРШУТА АЛЕКСАНДР МИХАЙЛОВИЧ ИП
Основной договор
Поступление (акт, накладная, УПД) 0000-000079 от 05.07.2025 12:00:00</t>
  </si>
  <si>
    <t>ИНТЕРНЕТ РЕШЕНИЯ ООО
Основной договор
Списание с расчетного счета 0000-000168 от 08.09.2025 12:00:01</t>
  </si>
  <si>
    <t>ИНТЕРНЕТ РЕШЕНИЯ ООО
Основной договор
Списание с расчетного счета 0000-000195 от 29.10.2025 12:00:02</t>
  </si>
  <si>
    <t>09.12.2025</t>
  </si>
  <si>
    <t xml:space="preserve">Списание с расчетного счета 0000-000222 от 09.12.2025 12:00:01
Плата за предоставление сведений из ЕГРН (при предоставлении публично-правовой  компанией в сфере гос.кадастр.учета). НДС не облагается. по вх.д. 119 </t>
  </si>
  <si>
    <t>УФК по Ленинградской области (Управление Федеральной службы государственной регистрации, кадастра и 
Основной договор
Списание с расчетного счета 0000-000222 от 09.12.2025 12:00:01</t>
  </si>
  <si>
    <t>76.09</t>
  </si>
  <si>
    <t>остаток по целевым, отраженный в годовой отчетности за 2025 г., как не израсходованный</t>
  </si>
  <si>
    <t>Аренда юр.адреса /членские взносы</t>
  </si>
  <si>
    <t>Расходы на содержание имущества/членские взносы</t>
  </si>
  <si>
    <t>Уборка снега/членские взносы</t>
  </si>
  <si>
    <t>Целевые взносы</t>
  </si>
  <si>
    <t>Членские взносы 2026-2027</t>
  </si>
  <si>
    <t>11300 сбис годовая лицензия, 3200 -эцп, 2000- РПН (для сдачи 2 ТП-отходы)</t>
  </si>
  <si>
    <t>Поступление членских взносов за период 2025-2026 (за пер. с 01.01.25 по 26.02.26)</t>
  </si>
  <si>
    <t>2 уч * 3241=6482</t>
  </si>
  <si>
    <t>Февраль</t>
  </si>
  <si>
    <t>Март</t>
  </si>
  <si>
    <t>Остаток май-июнь=25000</t>
  </si>
  <si>
    <t>Остаток взн за апр, май, июнь=22650</t>
  </si>
  <si>
    <t>Остаток зп за апрель - 12500, май-25000, июнь-25000. Общ сумма -62500</t>
  </si>
  <si>
    <t>опл. по март  включительно, с июля по март вывезено - 368,4 куб. С июля 25 стоимость куба подоражал на 16%. Денег на апр-июнь нет, а это сумма 140-180 т.р.</t>
  </si>
  <si>
    <t>Будут еще расходы за вып. работу.</t>
  </si>
  <si>
    <t>будет комиссия за апрель, май, июнь</t>
  </si>
  <si>
    <t>Поступления в непредвиденные за период с 01.07.25 по 23.04.26</t>
  </si>
  <si>
    <t>2 уч * 16131=32262 плюс  1 уч. с частич.неоплач.взносами: 4905,38. Итого долг -37167,38</t>
  </si>
  <si>
    <t>Поступления членских и целевых взносов 2025-2026 на 27.04.26</t>
  </si>
  <si>
    <t>Израсходовано членских и целевых взносов с 01.07.25 по 26.04.26</t>
  </si>
  <si>
    <t>Остаток членских и целевых взносов на 27.04.26</t>
  </si>
  <si>
    <t>на 27.04.26</t>
  </si>
  <si>
    <t>Долги за прошлые периоды на 27.04.26</t>
  </si>
  <si>
    <t>Остаток на р/с на 27.04.26 г. - 611 083,77 ( в т.ч. ден.средства находящиеся на депозите на текущую дату)</t>
  </si>
  <si>
    <t>по апрель включительно</t>
  </si>
  <si>
    <t>Переплаты собственников на 27.04.26</t>
  </si>
  <si>
    <t>Депозит и %% по депозиту (доп.доход) с 01.07.25 по 27.04.26</t>
  </si>
  <si>
    <t>Поступило членских взносов за прошлые периоды с 01.07.25</t>
  </si>
  <si>
    <t>Поступило целевых взносов за прошлые периоды с 01.07.25</t>
  </si>
  <si>
    <t>Распределено из непредвиденных на 01.07.25: 200 000 - уборка снега, 60 000 - видеонаблюдение на парковке, 6000 - сайт. Остаток который остался на 01.07.25 - 142323,04</t>
  </si>
  <si>
    <r>
      <t xml:space="preserve"> </t>
    </r>
    <r>
      <rPr>
        <sz val="11"/>
        <rFont val="Calibri"/>
        <family val="2"/>
        <charset val="204"/>
        <scheme val="minor"/>
      </rPr>
      <t xml:space="preserve">в среднем налог/квартал -800-900 р., </t>
    </r>
    <r>
      <rPr>
        <sz val="11"/>
        <color rgb="FFFF0000"/>
        <rFont val="Calibri"/>
        <family val="2"/>
        <charset val="204"/>
        <scheme val="minor"/>
      </rPr>
      <t>Справочно: перечислено на депозит - 5 800 000</t>
    </r>
  </si>
  <si>
    <t>Карточка счета 51 за 01.07.2025 - 27.04.2026</t>
  </si>
  <si>
    <t>Отбор: Статьи движения денежных средств Равно "Непредвиденные расходы/членские взносы"</t>
  </si>
  <si>
    <t>08.04.2026</t>
  </si>
  <si>
    <t>Списание с расчетного счета 0000-000063 от 08.04.2026 12:00:01
Оплата по счету-Оферта № 0175785303-0008 от 08.04.2026 г. за тмц. В том числе НДС 22 % - 10615.72 рублей. по вх.д. 44 от 08.04.2026</t>
  </si>
  <si>
    <t>ИНТЕРНЕТ РЕШЕНИЯ ООО
Основной договор
&lt;...&gt;</t>
  </si>
  <si>
    <t>13.04.2026</t>
  </si>
  <si>
    <t>Списание с расчетного счета 0000-000078 от 13.04.2026 12:00:01
Предоплата по счёту №28228484 от 10 апреля 2026 г НДС не облагается. по вх.д. 45 от 13.04.2026</t>
  </si>
  <si>
    <t>ШИШУЛИН ВЯЧЕСЛАВ НИКОЛАЕВИЧ
Основной договор
&lt;...&gt;</t>
  </si>
  <si>
    <t>14.04.2026</t>
  </si>
  <si>
    <t>Списание с расчетного счета 0000-000080 от 14.04.2026 12:00:01
Доплата за выполненные работы. НДС не облагается. по вх.д. 46 от 14.04.2026</t>
  </si>
  <si>
    <t>Оборотно-сальдовая ведомость по счету 51 за 01.07.2025 - 27.04.2026</t>
  </si>
  <si>
    <t>Обработка химикатами борщевика уч-ов общего пользования/член.взносы</t>
  </si>
  <si>
    <t>Целевые взносы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</si>
</sst>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</font>
    <font>
      <sz val="9"/>
      <name val="Arial"/>
      <family val="2"/>
    </font>
    <font>
      <b/>
      <sz val="10"/>
      <color indexed="24"/>
      <name val="Arial"/>
      <family val="2"/>
    </font>
    <font>
      <sz val="9"/>
      <color indexed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6"/>
      </left>
      <right/>
      <top style="thin">
        <color indexed="26"/>
      </top>
      <bottom/>
      <diagonal/>
    </border>
    <border>
      <left/>
      <right/>
      <top style="thin">
        <color indexed="26"/>
      </top>
      <bottom/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/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top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4" fontId="0" fillId="0" borderId="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Fill="1" applyAlignment="1">
      <alignment horizontal="left" vertical="top" wrapText="1"/>
    </xf>
    <xf numFmtId="2" fontId="3" fillId="0" borderId="0" xfId="0" applyNumberFormat="1" applyFont="1" applyBorder="1"/>
    <xf numFmtId="0" fontId="0" fillId="0" borderId="0" xfId="0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2" fontId="0" fillId="0" borderId="2" xfId="0" applyNumberFormat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4" fontId="2" fillId="4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4" fontId="0" fillId="0" borderId="0" xfId="0" applyNumberForma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top" wrapText="1"/>
    </xf>
    <xf numFmtId="4" fontId="0" fillId="0" borderId="24" xfId="0" applyNumberFormat="1" applyFill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4" fontId="0" fillId="0" borderId="11" xfId="0" applyNumberForma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2" fontId="0" fillId="7" borderId="0" xfId="0" applyNumberFormat="1" applyFill="1" applyAlignment="1">
      <alignment horizontal="left" vertical="top" wrapText="1"/>
    </xf>
    <xf numFmtId="2" fontId="1" fillId="7" borderId="0" xfId="0" applyNumberFormat="1" applyFont="1" applyFill="1"/>
    <xf numFmtId="164" fontId="0" fillId="0" borderId="0" xfId="0" applyNumberFormat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2" fontId="8" fillId="4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" fillId="4" borderId="0" xfId="0" applyFont="1" applyFill="1" applyAlignment="1">
      <alignment horizontal="center" vertical="top" wrapText="1"/>
    </xf>
    <xf numFmtId="2" fontId="0" fillId="8" borderId="1" xfId="0" applyNumberFormat="1" applyFill="1" applyBorder="1" applyAlignment="1">
      <alignment horizontal="center" vertical="center" wrapText="1"/>
    </xf>
    <xf numFmtId="2" fontId="0" fillId="8" borderId="2" xfId="0" applyNumberForma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top" wrapText="1"/>
    </xf>
    <xf numFmtId="2" fontId="0" fillId="8" borderId="1" xfId="0" applyNumberForma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 wrapText="1"/>
    </xf>
    <xf numFmtId="2" fontId="2" fillId="8" borderId="24" xfId="0" applyNumberFormat="1" applyFont="1" applyFill="1" applyBorder="1" applyAlignment="1">
      <alignment horizontal="center" vertical="center"/>
    </xf>
    <xf numFmtId="2" fontId="0" fillId="8" borderId="24" xfId="0" applyNumberFormat="1" applyFill="1" applyBorder="1" applyAlignment="1">
      <alignment horizontal="center" vertical="center" wrapText="1"/>
    </xf>
    <xf numFmtId="2" fontId="0" fillId="8" borderId="11" xfId="0" applyNumberForma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2" fontId="0" fillId="0" borderId="10" xfId="0" applyNumberFormat="1" applyBorder="1" applyAlignment="1">
      <alignment horizontal="left" vertical="center"/>
    </xf>
    <xf numFmtId="2" fontId="0" fillId="0" borderId="0" xfId="0" applyNumberFormat="1" applyBorder="1" applyAlignment="1">
      <alignment horizontal="left" vertical="center"/>
    </xf>
    <xf numFmtId="2" fontId="1" fillId="4" borderId="0" xfId="0" applyNumberFormat="1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2" fontId="0" fillId="0" borderId="0" xfId="0" applyNumberFormat="1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left" vertical="top" wrapText="1"/>
    </xf>
    <xf numFmtId="2" fontId="2" fillId="7" borderId="0" xfId="0" applyNumberFormat="1" applyFont="1" applyFill="1" applyBorder="1" applyAlignment="1">
      <alignment horizontal="left" vertical="top" wrapText="1"/>
    </xf>
    <xf numFmtId="2" fontId="3" fillId="7" borderId="0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5" borderId="16" xfId="0" applyFont="1" applyFill="1" applyBorder="1" applyAlignment="1">
      <alignment vertical="top"/>
    </xf>
    <xf numFmtId="0" fontId="14" fillId="5" borderId="13" xfId="0" applyFont="1" applyFill="1" applyBorder="1" applyAlignment="1">
      <alignment vertical="top"/>
    </xf>
    <xf numFmtId="0" fontId="14" fillId="5" borderId="17" xfId="0" applyFont="1" applyFill="1" applyBorder="1" applyAlignment="1">
      <alignment vertical="top"/>
    </xf>
    <xf numFmtId="0" fontId="14" fillId="5" borderId="13" xfId="0" applyFont="1" applyFill="1" applyBorder="1" applyAlignment="1">
      <alignment horizontal="center" vertical="top"/>
    </xf>
    <xf numFmtId="0" fontId="14" fillId="5" borderId="12" xfId="0" applyFont="1" applyFill="1" applyBorder="1" applyAlignment="1">
      <alignment horizontal="center" vertical="top"/>
    </xf>
    <xf numFmtId="0" fontId="14" fillId="5" borderId="18" xfId="0" applyFont="1" applyFill="1" applyBorder="1" applyAlignment="1">
      <alignment vertical="top"/>
    </xf>
    <xf numFmtId="0" fontId="14" fillId="5" borderId="14" xfId="0" applyFont="1" applyFill="1" applyBorder="1" applyAlignment="1">
      <alignment vertical="top"/>
    </xf>
    <xf numFmtId="0" fontId="14" fillId="5" borderId="19" xfId="0" applyFont="1" applyFill="1" applyBorder="1" applyAlignment="1">
      <alignment vertical="top"/>
    </xf>
    <xf numFmtId="0" fontId="14" fillId="5" borderId="12" xfId="0" applyFont="1" applyFill="1" applyBorder="1" applyAlignment="1">
      <alignment vertical="top"/>
    </xf>
    <xf numFmtId="0" fontId="14" fillId="5" borderId="20" xfId="0" applyFont="1" applyFill="1" applyBorder="1" applyAlignment="1">
      <alignment vertical="top"/>
    </xf>
    <xf numFmtId="0" fontId="14" fillId="5" borderId="20" xfId="0" applyFont="1" applyFill="1" applyBorder="1" applyAlignment="1">
      <alignment vertical="top"/>
    </xf>
    <xf numFmtId="0" fontId="14" fillId="5" borderId="21" xfId="0" applyFont="1" applyFill="1" applyBorder="1" applyAlignment="1">
      <alignment vertical="top"/>
    </xf>
    <xf numFmtId="0" fontId="14" fillId="6" borderId="15" xfId="0" applyFont="1" applyFill="1" applyBorder="1" applyAlignment="1">
      <alignment vertical="top"/>
    </xf>
    <xf numFmtId="0" fontId="14" fillId="6" borderId="15" xfId="0" applyFont="1" applyFill="1" applyBorder="1" applyAlignment="1">
      <alignment horizontal="right" vertical="top"/>
    </xf>
    <xf numFmtId="0" fontId="14" fillId="6" borderId="22" xfId="0" applyFont="1" applyFill="1" applyBorder="1" applyAlignment="1">
      <alignment horizontal="center" vertical="top"/>
    </xf>
    <xf numFmtId="2" fontId="14" fillId="6" borderId="23" xfId="0" applyNumberFormat="1" applyFont="1" applyFill="1" applyBorder="1" applyAlignment="1">
      <alignment horizontal="right" vertical="top" wrapText="1"/>
    </xf>
    <xf numFmtId="0" fontId="15" fillId="0" borderId="15" xfId="0" applyFont="1" applyBorder="1" applyAlignment="1">
      <alignment vertical="top"/>
    </xf>
    <xf numFmtId="0" fontId="15" fillId="0" borderId="15" xfId="0" applyFont="1" applyBorder="1" applyAlignment="1">
      <alignment vertical="top" wrapText="1"/>
    </xf>
    <xf numFmtId="0" fontId="15" fillId="0" borderId="15" xfId="0" applyFont="1" applyBorder="1" applyAlignment="1">
      <alignment horizontal="left" vertical="top"/>
    </xf>
    <xf numFmtId="0" fontId="15" fillId="0" borderId="15" xfId="0" applyFont="1" applyBorder="1" applyAlignment="1">
      <alignment horizontal="right" vertical="top" wrapText="1"/>
    </xf>
    <xf numFmtId="4" fontId="15" fillId="0" borderId="23" xfId="0" applyNumberFormat="1" applyFont="1" applyBorder="1" applyAlignment="1">
      <alignment horizontal="right" vertical="top" wrapText="1"/>
    </xf>
    <xf numFmtId="0" fontId="15" fillId="0" borderId="22" xfId="0" applyFont="1" applyBorder="1" applyAlignment="1">
      <alignment horizontal="center" vertical="top"/>
    </xf>
    <xf numFmtId="0" fontId="15" fillId="0" borderId="23" xfId="0" applyFont="1" applyBorder="1" applyAlignment="1">
      <alignment horizontal="right" vertical="top" wrapText="1"/>
    </xf>
    <xf numFmtId="0" fontId="16" fillId="6" borderId="15" xfId="0" applyFont="1" applyFill="1" applyBorder="1" applyAlignment="1">
      <alignment vertical="top"/>
    </xf>
    <xf numFmtId="2" fontId="16" fillId="6" borderId="15" xfId="0" applyNumberFormat="1" applyFont="1" applyFill="1" applyBorder="1" applyAlignment="1">
      <alignment horizontal="right" vertical="top" wrapText="1"/>
    </xf>
    <xf numFmtId="4" fontId="16" fillId="6" borderId="15" xfId="0" applyNumberFormat="1" applyFont="1" applyFill="1" applyBorder="1" applyAlignment="1">
      <alignment horizontal="right" vertical="top" wrapText="1"/>
    </xf>
    <xf numFmtId="0" fontId="16" fillId="6" borderId="22" xfId="0" applyFont="1" applyFill="1" applyBorder="1" applyAlignment="1">
      <alignment horizontal="center" vertical="top"/>
    </xf>
    <xf numFmtId="2" fontId="16" fillId="6" borderId="23" xfId="0" applyNumberFormat="1" applyFont="1" applyFill="1" applyBorder="1" applyAlignment="1">
      <alignment horizontal="right" vertical="top" wrapText="1"/>
    </xf>
    <xf numFmtId="0" fontId="14" fillId="5" borderId="12" xfId="0" applyFont="1" applyFill="1" applyBorder="1" applyAlignment="1">
      <alignment vertical="top" wrapText="1"/>
    </xf>
    <xf numFmtId="0" fontId="17" fillId="5" borderId="12" xfId="0" applyFont="1" applyFill="1" applyBorder="1" applyAlignment="1">
      <alignment horizontal="center" vertical="top"/>
    </xf>
    <xf numFmtId="0" fontId="14" fillId="5" borderId="13" xfId="0" applyFont="1" applyFill="1" applyBorder="1" applyAlignment="1">
      <alignment vertical="top" wrapText="1"/>
    </xf>
    <xf numFmtId="0" fontId="17" fillId="5" borderId="13" xfId="0" applyFont="1" applyFill="1" applyBorder="1" applyAlignment="1">
      <alignment horizontal="center" vertical="top"/>
    </xf>
    <xf numFmtId="0" fontId="14" fillId="5" borderId="14" xfId="0" applyFont="1" applyFill="1" applyBorder="1" applyAlignment="1">
      <alignment vertical="top" wrapText="1"/>
    </xf>
    <xf numFmtId="0" fontId="17" fillId="5" borderId="14" xfId="0" applyFont="1" applyFill="1" applyBorder="1" applyAlignment="1">
      <alignment horizontal="center" vertical="top"/>
    </xf>
    <xf numFmtId="0" fontId="14" fillId="6" borderId="15" xfId="0" applyFont="1" applyFill="1" applyBorder="1" applyAlignment="1">
      <alignment vertical="top" wrapText="1"/>
    </xf>
    <xf numFmtId="4" fontId="14" fillId="6" borderId="15" xfId="0" applyNumberFormat="1" applyFont="1" applyFill="1" applyBorder="1" applyAlignment="1">
      <alignment horizontal="right" vertical="top" wrapText="1"/>
    </xf>
    <xf numFmtId="0" fontId="14" fillId="6" borderId="15" xfId="0" applyFont="1" applyFill="1" applyBorder="1" applyAlignment="1">
      <alignment horizontal="right" vertical="top" wrapText="1"/>
    </xf>
    <xf numFmtId="0" fontId="15" fillId="0" borderId="15" xfId="0" applyFont="1" applyBorder="1" applyAlignment="1">
      <alignment vertical="top" wrapText="1" indent="1"/>
    </xf>
    <xf numFmtId="0" fontId="15" fillId="0" borderId="15" xfId="0" applyFont="1" applyBorder="1" applyAlignment="1">
      <alignment horizontal="right" vertical="top" wrapText="1"/>
    </xf>
    <xf numFmtId="4" fontId="15" fillId="0" borderId="15" xfId="0" applyNumberFormat="1" applyFont="1" applyBorder="1" applyAlignment="1">
      <alignment horizontal="right" vertical="top" wrapText="1"/>
    </xf>
    <xf numFmtId="0" fontId="16" fillId="5" borderId="12" xfId="0" applyFont="1" applyFill="1" applyBorder="1" applyAlignment="1">
      <alignment vertical="top"/>
    </xf>
    <xf numFmtId="4" fontId="16" fillId="5" borderId="12" xfId="0" applyNumberFormat="1" applyFont="1" applyFill="1" applyBorder="1" applyAlignment="1">
      <alignment horizontal="right" vertical="top" wrapText="1"/>
    </xf>
    <xf numFmtId="0" fontId="16" fillId="5" borderId="12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32C3-513B-4182-B17C-5CC3F1D8766A}">
  <dimension ref="A1:J43"/>
  <sheetViews>
    <sheetView tabSelected="1" workbookViewId="0">
      <pane ySplit="1" topLeftCell="A17" activePane="bottomLeft" state="frozen"/>
      <selection pane="bottomLeft" activeCell="I18" sqref="I18"/>
    </sheetView>
  </sheetViews>
  <sheetFormatPr defaultRowHeight="45" customHeight="1" x14ac:dyDescent="0.3"/>
  <cols>
    <col min="1" max="1" width="43.88671875" customWidth="1"/>
    <col min="2" max="2" width="14.5546875" style="3" customWidth="1"/>
    <col min="3" max="3" width="11.6640625" style="3" customWidth="1"/>
    <col min="4" max="4" width="13.5546875" style="3" customWidth="1"/>
    <col min="5" max="5" width="19.44140625" style="3" customWidth="1"/>
    <col min="6" max="6" width="18.88671875" style="3" customWidth="1"/>
    <col min="7" max="7" width="20.33203125" style="2" customWidth="1"/>
    <col min="8" max="8" width="19.88671875" customWidth="1"/>
    <col min="9" max="9" width="38.6640625" style="2" customWidth="1"/>
    <col min="10" max="10" width="15.77734375" style="45" customWidth="1"/>
  </cols>
  <sheetData>
    <row r="1" spans="1:10" ht="79.2" customHeight="1" thickBot="1" x14ac:dyDescent="0.35">
      <c r="A1" s="12" t="s">
        <v>5</v>
      </c>
      <c r="B1" s="13" t="s">
        <v>52</v>
      </c>
      <c r="C1" s="13" t="s">
        <v>2</v>
      </c>
      <c r="D1" s="13" t="s">
        <v>48</v>
      </c>
      <c r="E1" s="12" t="s">
        <v>50</v>
      </c>
      <c r="F1" s="12" t="s">
        <v>140</v>
      </c>
      <c r="G1" s="87" t="s">
        <v>141</v>
      </c>
      <c r="H1" s="27" t="s">
        <v>142</v>
      </c>
      <c r="I1" s="12" t="s">
        <v>0</v>
      </c>
      <c r="J1" s="47" t="s">
        <v>51</v>
      </c>
    </row>
    <row r="2" spans="1:10" ht="45" customHeight="1" x14ac:dyDescent="0.3">
      <c r="A2" s="5" t="s">
        <v>58</v>
      </c>
      <c r="B2" s="8">
        <v>300000</v>
      </c>
      <c r="C2" s="8"/>
      <c r="D2" s="8"/>
      <c r="E2" s="8">
        <v>12500</v>
      </c>
      <c r="F2" s="28">
        <f>(2778*105)+8310</f>
        <v>300000</v>
      </c>
      <c r="G2" s="86">
        <f>236332.85+12500</f>
        <v>248832.85</v>
      </c>
      <c r="H2" s="29">
        <f>E2+F2-G2</f>
        <v>63667.149999999994</v>
      </c>
      <c r="I2" s="5" t="s">
        <v>134</v>
      </c>
    </row>
    <row r="3" spans="1:10" ht="45" customHeight="1" x14ac:dyDescent="0.3">
      <c r="A3" s="4" t="s">
        <v>59</v>
      </c>
      <c r="B3" s="9">
        <v>90600</v>
      </c>
      <c r="C3" s="9"/>
      <c r="D3" s="9"/>
      <c r="E3" s="9">
        <v>7550</v>
      </c>
      <c r="F3" s="30">
        <f>(839*105)+2505</f>
        <v>90600</v>
      </c>
      <c r="G3" s="85">
        <f>67597.53+7550</f>
        <v>75147.53</v>
      </c>
      <c r="H3" s="29">
        <f>E3+F3-G3</f>
        <v>23002.47</v>
      </c>
      <c r="I3" s="4" t="s">
        <v>133</v>
      </c>
    </row>
    <row r="4" spans="1:10" ht="40.200000000000003" customHeight="1" x14ac:dyDescent="0.3">
      <c r="A4" s="4" t="s">
        <v>60</v>
      </c>
      <c r="B4" s="9">
        <v>150000</v>
      </c>
      <c r="C4" s="9"/>
      <c r="D4" s="9"/>
      <c r="E4" s="9"/>
      <c r="F4" s="30">
        <f>1389*105</f>
        <v>145845</v>
      </c>
      <c r="G4" s="85">
        <v>125000</v>
      </c>
      <c r="H4" s="29">
        <f t="shared" ref="H4:H21" si="0">E4+F4-G4</f>
        <v>20845</v>
      </c>
      <c r="I4" s="4" t="s">
        <v>132</v>
      </c>
    </row>
    <row r="5" spans="1:10" ht="31.8" customHeight="1" x14ac:dyDescent="0.3">
      <c r="A5" s="4" t="s">
        <v>61</v>
      </c>
      <c r="B5" s="9">
        <v>20000</v>
      </c>
      <c r="C5" s="9"/>
      <c r="D5" s="9"/>
      <c r="E5" s="9"/>
      <c r="F5" s="30">
        <f>185*105</f>
        <v>19425</v>
      </c>
      <c r="G5" s="85">
        <v>16400</v>
      </c>
      <c r="H5" s="29">
        <f t="shared" si="0"/>
        <v>3025</v>
      </c>
      <c r="I5" s="77"/>
    </row>
    <row r="6" spans="1:10" ht="34.200000000000003" customHeight="1" x14ac:dyDescent="0.3">
      <c r="A6" s="4" t="s">
        <v>62</v>
      </c>
      <c r="B6" s="9">
        <v>15000</v>
      </c>
      <c r="C6" s="9"/>
      <c r="D6" s="9"/>
      <c r="E6" s="9"/>
      <c r="F6" s="30">
        <f>139*105</f>
        <v>14595</v>
      </c>
      <c r="G6" s="85">
        <v>16500</v>
      </c>
      <c r="H6" s="38">
        <f t="shared" si="0"/>
        <v>-1905</v>
      </c>
      <c r="I6" s="78" t="s">
        <v>127</v>
      </c>
      <c r="J6" s="55"/>
    </row>
    <row r="7" spans="1:10" ht="38.4" customHeight="1" x14ac:dyDescent="0.3">
      <c r="A7" s="4" t="s">
        <v>63</v>
      </c>
      <c r="B7" s="9">
        <v>42000</v>
      </c>
      <c r="C7" s="9"/>
      <c r="D7" s="9"/>
      <c r="E7" s="9"/>
      <c r="F7" s="30">
        <f>(389*105)+410.62</f>
        <v>41255.620000000003</v>
      </c>
      <c r="G7" s="85">
        <v>41416</v>
      </c>
      <c r="H7" s="38">
        <f t="shared" si="0"/>
        <v>-160.37999999999738</v>
      </c>
      <c r="I7" s="4"/>
      <c r="J7" s="55"/>
    </row>
    <row r="8" spans="1:10" ht="43.2" customHeight="1" x14ac:dyDescent="0.3">
      <c r="A8" s="58" t="s">
        <v>54</v>
      </c>
      <c r="B8" s="9"/>
      <c r="C8" s="9"/>
      <c r="D8" s="9"/>
      <c r="E8" s="9"/>
      <c r="F8" s="88">
        <v>6000</v>
      </c>
      <c r="G8" s="85">
        <v>6000</v>
      </c>
      <c r="H8" s="29">
        <f t="shared" si="0"/>
        <v>0</v>
      </c>
      <c r="I8" s="4"/>
    </row>
    <row r="9" spans="1:10" ht="31.2" customHeight="1" x14ac:dyDescent="0.3">
      <c r="A9" s="4" t="s">
        <v>64</v>
      </c>
      <c r="B9" s="9">
        <v>38400</v>
      </c>
      <c r="C9" s="9"/>
      <c r="D9" s="9"/>
      <c r="E9" s="9"/>
      <c r="F9" s="30">
        <f>356*105</f>
        <v>37380</v>
      </c>
      <c r="G9" s="85">
        <v>41737.660000000003</v>
      </c>
      <c r="H9" s="38">
        <f t="shared" si="0"/>
        <v>-4357.6600000000035</v>
      </c>
      <c r="I9" s="4" t="s">
        <v>137</v>
      </c>
    </row>
    <row r="10" spans="1:10" ht="58.8" customHeight="1" x14ac:dyDescent="0.3">
      <c r="A10" s="58" t="s">
        <v>53</v>
      </c>
      <c r="B10" s="9"/>
      <c r="C10" s="9"/>
      <c r="D10" s="9"/>
      <c r="E10" s="9"/>
      <c r="F10" s="88">
        <v>200000</v>
      </c>
      <c r="G10" s="85">
        <v>144200</v>
      </c>
      <c r="H10" s="29">
        <f>F10-G10</f>
        <v>55800</v>
      </c>
      <c r="I10" s="77"/>
    </row>
    <row r="11" spans="1:10" ht="34.200000000000003" customHeight="1" x14ac:dyDescent="0.3">
      <c r="A11" s="4" t="s">
        <v>65</v>
      </c>
      <c r="B11" s="9">
        <v>50000</v>
      </c>
      <c r="C11" s="9"/>
      <c r="D11" s="9"/>
      <c r="E11" s="9"/>
      <c r="F11" s="30">
        <f>463*105</f>
        <v>48615</v>
      </c>
      <c r="G11" s="85">
        <v>18000</v>
      </c>
      <c r="H11" s="29">
        <f t="shared" si="0"/>
        <v>30615</v>
      </c>
      <c r="I11" s="78"/>
    </row>
    <row r="12" spans="1:10" ht="59.4" customHeight="1" x14ac:dyDescent="0.3">
      <c r="A12" s="4" t="s">
        <v>66</v>
      </c>
      <c r="B12" s="9">
        <v>475000</v>
      </c>
      <c r="C12" s="9"/>
      <c r="D12" s="9"/>
      <c r="E12" s="59">
        <v>65162.239999999998</v>
      </c>
      <c r="F12" s="30">
        <f>4398*105</f>
        <v>461790</v>
      </c>
      <c r="G12" s="85">
        <v>500268.44</v>
      </c>
      <c r="H12" s="60">
        <f>E12+F12-G12</f>
        <v>26683.799999999988</v>
      </c>
      <c r="I12" s="78" t="s">
        <v>135</v>
      </c>
      <c r="J12" s="55"/>
    </row>
    <row r="13" spans="1:10" ht="64.2" customHeight="1" x14ac:dyDescent="0.3">
      <c r="A13" s="4" t="s">
        <v>67</v>
      </c>
      <c r="B13" s="9">
        <v>36000</v>
      </c>
      <c r="C13" s="9"/>
      <c r="D13" s="9"/>
      <c r="E13" s="37"/>
      <c r="F13" s="30">
        <f>333*105</f>
        <v>34965</v>
      </c>
      <c r="G13" s="85">
        <v>27000</v>
      </c>
      <c r="H13" s="29">
        <f>E13+F13-G13</f>
        <v>7965</v>
      </c>
      <c r="I13" s="4" t="s">
        <v>146</v>
      </c>
    </row>
    <row r="14" spans="1:10" ht="45" customHeight="1" x14ac:dyDescent="0.3">
      <c r="A14" s="4" t="s">
        <v>68</v>
      </c>
      <c r="B14" s="9">
        <v>15000</v>
      </c>
      <c r="C14" s="9"/>
      <c r="D14" s="9"/>
      <c r="E14" s="9"/>
      <c r="F14" s="30">
        <f>139*105</f>
        <v>14595</v>
      </c>
      <c r="G14" s="88">
        <v>1734</v>
      </c>
      <c r="H14" s="60">
        <f t="shared" ref="H14" si="1">E14+F14-G14</f>
        <v>12861</v>
      </c>
      <c r="I14" s="78" t="s">
        <v>136</v>
      </c>
      <c r="J14" s="55"/>
    </row>
    <row r="15" spans="1:10" ht="45" customHeight="1" x14ac:dyDescent="0.3">
      <c r="A15" s="4" t="s">
        <v>69</v>
      </c>
      <c r="B15" s="9">
        <v>50000</v>
      </c>
      <c r="C15" s="9"/>
      <c r="D15" s="9"/>
      <c r="E15" s="9"/>
      <c r="F15" s="30">
        <f>463*105</f>
        <v>48615</v>
      </c>
      <c r="G15" s="85">
        <v>42622.18</v>
      </c>
      <c r="H15" s="60">
        <f t="shared" si="0"/>
        <v>5992.82</v>
      </c>
      <c r="I15" s="4"/>
    </row>
    <row r="16" spans="1:10" ht="45" customHeight="1" x14ac:dyDescent="0.3">
      <c r="A16" s="4" t="s">
        <v>70</v>
      </c>
      <c r="B16" s="9">
        <v>18000</v>
      </c>
      <c r="C16" s="9"/>
      <c r="D16" s="9"/>
      <c r="E16" s="9"/>
      <c r="F16" s="30">
        <f>167*105</f>
        <v>17535</v>
      </c>
      <c r="G16" s="88">
        <v>18000</v>
      </c>
      <c r="H16" s="38">
        <f t="shared" ref="H16:H18" si="2">E16+F16-G16</f>
        <v>-465</v>
      </c>
      <c r="I16" s="58"/>
      <c r="J16" s="55"/>
    </row>
    <row r="17" spans="1:10" ht="55.8" customHeight="1" x14ac:dyDescent="0.3">
      <c r="A17" s="4" t="s">
        <v>71</v>
      </c>
      <c r="B17" s="9">
        <v>12000</v>
      </c>
      <c r="C17" s="9"/>
      <c r="D17" s="9"/>
      <c r="E17" s="9"/>
      <c r="F17" s="30">
        <f>111*105</f>
        <v>11655</v>
      </c>
      <c r="G17" s="88">
        <v>2931</v>
      </c>
      <c r="H17" s="60">
        <f t="shared" si="2"/>
        <v>8724</v>
      </c>
      <c r="I17" s="58" t="s">
        <v>152</v>
      </c>
      <c r="J17" s="55"/>
    </row>
    <row r="18" spans="1:10" ht="45" customHeight="1" x14ac:dyDescent="0.3">
      <c r="A18" s="4" t="s">
        <v>72</v>
      </c>
      <c r="B18" s="9">
        <v>80000</v>
      </c>
      <c r="C18" s="9"/>
      <c r="D18" s="9"/>
      <c r="E18" s="9"/>
      <c r="F18" s="30">
        <f>741*105</f>
        <v>77805</v>
      </c>
      <c r="G18" s="88">
        <v>65360</v>
      </c>
      <c r="H18" s="60">
        <f t="shared" si="2"/>
        <v>12445</v>
      </c>
      <c r="I18" s="58"/>
      <c r="J18" s="55"/>
    </row>
    <row r="19" spans="1:10" ht="45" customHeight="1" x14ac:dyDescent="0.3">
      <c r="A19" s="4" t="s">
        <v>73</v>
      </c>
      <c r="B19" s="9">
        <v>350000</v>
      </c>
      <c r="C19" s="9"/>
      <c r="D19" s="9"/>
      <c r="E19" s="9"/>
      <c r="F19" s="30">
        <f>3241*105</f>
        <v>340305</v>
      </c>
      <c r="G19" s="88">
        <v>350000</v>
      </c>
      <c r="H19" s="38">
        <f t="shared" si="0"/>
        <v>-9695</v>
      </c>
      <c r="I19" s="58"/>
      <c r="J19" s="55"/>
    </row>
    <row r="20" spans="1:10" ht="89.4" customHeight="1" x14ac:dyDescent="0.3">
      <c r="A20" s="34" t="s">
        <v>46</v>
      </c>
      <c r="B20" s="35">
        <v>148</v>
      </c>
      <c r="C20" s="35"/>
      <c r="D20" s="35"/>
      <c r="E20" s="35">
        <v>408323.04</v>
      </c>
      <c r="F20" s="90">
        <f>130161.23</f>
        <v>130161.23</v>
      </c>
      <c r="G20" s="89">
        <v>222723</v>
      </c>
      <c r="H20" s="82">
        <f>E20-F23-F8-F10+F20-G20</f>
        <v>49761.26999999996</v>
      </c>
      <c r="I20" s="4" t="s">
        <v>151</v>
      </c>
    </row>
    <row r="21" spans="1:10" ht="45" customHeight="1" x14ac:dyDescent="0.3">
      <c r="A21" s="10" t="s">
        <v>57</v>
      </c>
      <c r="B21" s="11"/>
      <c r="C21" s="11"/>
      <c r="D21" s="11"/>
      <c r="E21" s="53">
        <f>94000+11000-5400</f>
        <v>99600</v>
      </c>
      <c r="F21" s="91">
        <v>1000</v>
      </c>
      <c r="G21" s="92"/>
      <c r="H21" s="67">
        <f t="shared" si="0"/>
        <v>100600</v>
      </c>
      <c r="I21" s="10" t="s">
        <v>121</v>
      </c>
    </row>
    <row r="22" spans="1:10" ht="61.2" customHeight="1" x14ac:dyDescent="0.3">
      <c r="A22" s="68" t="s">
        <v>47</v>
      </c>
      <c r="B22" s="69"/>
      <c r="C22" s="69"/>
      <c r="D22" s="69">
        <v>350028</v>
      </c>
      <c r="E22" s="69"/>
      <c r="F22" s="93">
        <f>343546</f>
        <v>343546</v>
      </c>
      <c r="G22" s="94">
        <v>375133</v>
      </c>
      <c r="H22" s="70">
        <f>F22-G22+25133</f>
        <v>-6454</v>
      </c>
      <c r="I22" s="79" t="s">
        <v>112</v>
      </c>
    </row>
    <row r="23" spans="1:10" ht="61.2" customHeight="1" x14ac:dyDescent="0.3">
      <c r="A23" s="68" t="s">
        <v>49</v>
      </c>
      <c r="B23" s="69"/>
      <c r="C23" s="69"/>
      <c r="D23" s="69"/>
      <c r="E23" s="69"/>
      <c r="F23" s="93">
        <v>60000</v>
      </c>
      <c r="G23" s="94">
        <v>84191</v>
      </c>
      <c r="H23" s="70">
        <f>F23-G23</f>
        <v>-24191</v>
      </c>
      <c r="I23" s="79"/>
    </row>
    <row r="24" spans="1:10" ht="39" customHeight="1" thickBot="1" x14ac:dyDescent="0.35">
      <c r="A24" s="71" t="s">
        <v>55</v>
      </c>
      <c r="B24" s="72"/>
      <c r="C24" s="72"/>
      <c r="D24" s="72"/>
      <c r="E24" s="73"/>
      <c r="F24" s="97">
        <v>343546</v>
      </c>
      <c r="G24" s="95"/>
      <c r="H24" s="29"/>
      <c r="I24" s="80"/>
    </row>
    <row r="25" spans="1:10" ht="31.2" customHeight="1" thickBot="1" x14ac:dyDescent="0.35">
      <c r="A25" s="10" t="s">
        <v>128</v>
      </c>
      <c r="B25" s="11"/>
      <c r="C25" s="11"/>
      <c r="D25" s="11"/>
      <c r="E25" s="11"/>
      <c r="F25" s="62">
        <f>F2+F3+F4+F5+F6+F7+F9+F11+F12+F13+F14+F15+F16+F17+F18+F19</f>
        <v>1704980.62</v>
      </c>
      <c r="G25" s="92"/>
      <c r="H25" s="29"/>
      <c r="I25" s="80"/>
    </row>
    <row r="26" spans="1:10" ht="31.2" customHeight="1" thickBot="1" x14ac:dyDescent="0.35">
      <c r="A26" s="10" t="s">
        <v>56</v>
      </c>
      <c r="B26" s="11"/>
      <c r="C26" s="11"/>
      <c r="D26" s="11"/>
      <c r="E26" s="11"/>
      <c r="F26" s="54"/>
      <c r="G26" s="92"/>
      <c r="H26" s="29"/>
      <c r="I26" s="80"/>
    </row>
    <row r="27" spans="1:10" ht="31.2" customHeight="1" thickBot="1" x14ac:dyDescent="0.35">
      <c r="A27" s="10" t="s">
        <v>93</v>
      </c>
      <c r="B27" s="11"/>
      <c r="C27" s="11"/>
      <c r="D27" s="11"/>
      <c r="E27" s="11">
        <v>139301.24</v>
      </c>
      <c r="F27" s="31"/>
      <c r="G27" s="92"/>
      <c r="H27" s="29"/>
      <c r="I27" s="80"/>
    </row>
    <row r="28" spans="1:10" ht="24" customHeight="1" thickBot="1" x14ac:dyDescent="0.35">
      <c r="A28" s="50" t="s">
        <v>147</v>
      </c>
      <c r="B28" s="11"/>
      <c r="C28" s="11"/>
      <c r="D28" s="11"/>
      <c r="E28" s="51"/>
      <c r="F28" s="31">
        <v>153657.16</v>
      </c>
      <c r="G28" s="92"/>
      <c r="H28" s="29"/>
      <c r="I28" s="80"/>
    </row>
    <row r="29" spans="1:10" ht="40.799999999999997" customHeight="1" thickBot="1" x14ac:dyDescent="0.35">
      <c r="A29" s="36" t="s">
        <v>148</v>
      </c>
      <c r="B29" s="11"/>
      <c r="C29" s="11"/>
      <c r="D29" s="11"/>
      <c r="E29" s="11">
        <v>1200000</v>
      </c>
      <c r="F29" s="61">
        <v>70417.399999999994</v>
      </c>
      <c r="G29" s="92"/>
      <c r="H29" s="39">
        <f>F29</f>
        <v>70417.399999999994</v>
      </c>
      <c r="I29" s="80"/>
    </row>
    <row r="30" spans="1:10" ht="47.4" customHeight="1" thickBot="1" x14ac:dyDescent="0.35">
      <c r="A30" s="14" t="s">
        <v>1</v>
      </c>
      <c r="B30" s="15">
        <f>SUM(B2:B20)</f>
        <v>1742148</v>
      </c>
      <c r="C30" s="15">
        <f>C21</f>
        <v>0</v>
      </c>
      <c r="D30" s="15">
        <f>SUM(D2:D23)</f>
        <v>350028</v>
      </c>
      <c r="E30" s="52">
        <f>SUM(E2:E29)</f>
        <v>1932436.52</v>
      </c>
      <c r="F30" s="65">
        <f>F2+F3+F4+F5+F6+F7+F9+F11+F12+F13+F14+F15+F16+F17+F18+F19</f>
        <v>1704980.62</v>
      </c>
      <c r="G30" s="96">
        <f>SUM(G2:G29)</f>
        <v>2423196.66</v>
      </c>
      <c r="H30" s="32"/>
      <c r="I30" s="80"/>
    </row>
    <row r="31" spans="1:10" s="44" customFormat="1" ht="21" customHeight="1" x14ac:dyDescent="0.3">
      <c r="A31" s="48"/>
      <c r="B31" s="40"/>
      <c r="C31" s="40"/>
      <c r="D31" s="40"/>
      <c r="E31" s="49"/>
      <c r="F31" s="41"/>
      <c r="G31" s="42"/>
      <c r="H31" s="43"/>
      <c r="I31" s="81"/>
      <c r="J31" s="46"/>
    </row>
    <row r="32" spans="1:10" s="44" customFormat="1" ht="21.6" customHeight="1" x14ac:dyDescent="0.3">
      <c r="A32" s="48"/>
      <c r="B32" s="40"/>
      <c r="C32" s="40"/>
      <c r="D32" s="40"/>
      <c r="E32" s="49"/>
      <c r="F32" s="41"/>
      <c r="G32" s="42"/>
      <c r="H32" s="43"/>
      <c r="I32" s="81"/>
      <c r="J32" s="46"/>
    </row>
    <row r="33" spans="1:10" s="44" customFormat="1" ht="24" customHeight="1" x14ac:dyDescent="0.3">
      <c r="A33" s="48"/>
      <c r="B33" s="40"/>
      <c r="C33" s="40"/>
      <c r="D33" s="40"/>
      <c r="E33" s="49"/>
      <c r="F33" s="41"/>
      <c r="G33" s="42"/>
      <c r="H33" s="43"/>
      <c r="I33" s="81"/>
      <c r="J33" s="46"/>
    </row>
    <row r="34" spans="1:10" ht="21" customHeight="1" x14ac:dyDescent="0.3">
      <c r="A34" s="1"/>
      <c r="B34" s="6"/>
      <c r="C34" s="6"/>
      <c r="D34" s="6"/>
      <c r="E34" s="6"/>
      <c r="F34" s="6"/>
      <c r="G34" s="102"/>
      <c r="H34" s="102"/>
      <c r="I34" s="102"/>
    </row>
    <row r="35" spans="1:10" ht="21.6" customHeight="1" x14ac:dyDescent="0.3">
      <c r="A35" s="19" t="s">
        <v>3</v>
      </c>
      <c r="B35" s="33" t="s">
        <v>143</v>
      </c>
      <c r="C35" s="17"/>
      <c r="D35" s="63"/>
      <c r="E35" s="64"/>
      <c r="F35" s="20"/>
      <c r="G35" s="103"/>
      <c r="H35" s="103"/>
      <c r="I35" s="103"/>
    </row>
    <row r="36" spans="1:10" ht="31.8" customHeight="1" x14ac:dyDescent="0.3">
      <c r="A36" s="25" t="s">
        <v>90</v>
      </c>
      <c r="B36" s="66">
        <v>1704980.62</v>
      </c>
      <c r="C36" s="18"/>
      <c r="D36" s="20"/>
      <c r="E36" s="20"/>
      <c r="F36" s="20"/>
      <c r="G36" s="104" t="s">
        <v>92</v>
      </c>
      <c r="H36" s="104"/>
      <c r="I36" s="104"/>
    </row>
    <row r="37" spans="1:10" ht="27.6" customHeight="1" x14ac:dyDescent="0.3">
      <c r="A37" s="21" t="s">
        <v>149</v>
      </c>
      <c r="B37" s="56">
        <v>101056.98</v>
      </c>
      <c r="C37" s="18"/>
      <c r="D37" s="20"/>
      <c r="E37" s="20"/>
      <c r="F37" s="20"/>
      <c r="G37" s="23"/>
      <c r="H37" s="75" t="s">
        <v>96</v>
      </c>
    </row>
    <row r="38" spans="1:10" ht="30" customHeight="1" x14ac:dyDescent="0.3">
      <c r="A38" s="21" t="s">
        <v>91</v>
      </c>
      <c r="B38" s="66">
        <v>343546</v>
      </c>
      <c r="C38" s="18"/>
      <c r="D38" s="20"/>
      <c r="E38" s="20"/>
      <c r="F38" s="20"/>
      <c r="G38" s="74" t="s">
        <v>94</v>
      </c>
      <c r="H38" s="105" t="s">
        <v>139</v>
      </c>
      <c r="I38" s="106"/>
    </row>
    <row r="39" spans="1:10" ht="33" customHeight="1" x14ac:dyDescent="0.3">
      <c r="A39" s="21" t="s">
        <v>150</v>
      </c>
      <c r="B39" s="56">
        <v>29104.25</v>
      </c>
      <c r="C39" s="18"/>
      <c r="D39" s="20"/>
      <c r="E39" s="20"/>
      <c r="F39" s="20"/>
      <c r="G39" s="74" t="s">
        <v>95</v>
      </c>
      <c r="H39" s="105" t="s">
        <v>129</v>
      </c>
      <c r="I39" s="106"/>
    </row>
    <row r="40" spans="1:10" ht="33.6" customHeight="1" x14ac:dyDescent="0.3">
      <c r="A40" s="25" t="s">
        <v>4</v>
      </c>
      <c r="B40" s="56">
        <v>1000</v>
      </c>
      <c r="C40" s="18"/>
      <c r="D40" s="99" t="s">
        <v>97</v>
      </c>
      <c r="E40" s="100"/>
      <c r="F40" s="20"/>
      <c r="G40" s="7"/>
      <c r="H40" s="24"/>
    </row>
    <row r="41" spans="1:10" ht="48.6" customHeight="1" x14ac:dyDescent="0.3">
      <c r="A41" s="19" t="s">
        <v>1</v>
      </c>
      <c r="B41" s="16">
        <f>SUM(B36:B40)</f>
        <v>2179687.85</v>
      </c>
      <c r="C41" s="26"/>
      <c r="D41" s="22"/>
      <c r="E41" s="20"/>
      <c r="F41" s="20"/>
      <c r="G41" s="101" t="s">
        <v>138</v>
      </c>
      <c r="H41" s="101"/>
      <c r="I41" s="84">
        <v>130161.23</v>
      </c>
    </row>
    <row r="42" spans="1:10" ht="45" customHeight="1" x14ac:dyDescent="0.3">
      <c r="G42" s="2" t="s">
        <v>144</v>
      </c>
      <c r="H42" s="83">
        <v>49618.63</v>
      </c>
    </row>
    <row r="43" spans="1:10" ht="45" customHeight="1" x14ac:dyDescent="0.3">
      <c r="G43" s="98" t="s">
        <v>145</v>
      </c>
      <c r="H43" s="98"/>
      <c r="I43" s="98"/>
    </row>
  </sheetData>
  <autoFilter ref="B1:J30" xr:uid="{4CDB32C3-513B-4182-B17C-5CC3F1D8766A}"/>
  <mergeCells count="8">
    <mergeCell ref="G43:I43"/>
    <mergeCell ref="D40:E40"/>
    <mergeCell ref="G41:H41"/>
    <mergeCell ref="G34:I34"/>
    <mergeCell ref="G35:I35"/>
    <mergeCell ref="G36:I36"/>
    <mergeCell ref="H39:I39"/>
    <mergeCell ref="H38:I38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DFE3-65E0-4384-A9F0-AC583E4C3411}">
  <dimension ref="B1:E16"/>
  <sheetViews>
    <sheetView workbookViewId="0">
      <selection activeCell="E10" sqref="E10"/>
    </sheetView>
  </sheetViews>
  <sheetFormatPr defaultRowHeight="14.4" x14ac:dyDescent="0.3"/>
  <cols>
    <col min="2" max="2" width="13.33203125" customWidth="1"/>
    <col min="3" max="3" width="18.109375" customWidth="1"/>
    <col min="4" max="4" width="15.109375" customWidth="1"/>
    <col min="5" max="5" width="19.109375" customWidth="1"/>
  </cols>
  <sheetData>
    <row r="1" spans="2:5" x14ac:dyDescent="0.3">
      <c r="C1" t="s">
        <v>110</v>
      </c>
      <c r="D1" t="s">
        <v>109</v>
      </c>
      <c r="E1" t="s">
        <v>111</v>
      </c>
    </row>
    <row r="2" spans="2:5" x14ac:dyDescent="0.3">
      <c r="B2" s="76">
        <v>45658</v>
      </c>
      <c r="C2">
        <v>29</v>
      </c>
      <c r="D2">
        <v>1018.16</v>
      </c>
      <c r="E2">
        <f>C2*D2</f>
        <v>29526.639999999999</v>
      </c>
    </row>
    <row r="3" spans="2:5" x14ac:dyDescent="0.3">
      <c r="B3" s="76" t="s">
        <v>98</v>
      </c>
      <c r="C3">
        <v>30</v>
      </c>
      <c r="D3">
        <v>1018.16</v>
      </c>
      <c r="E3">
        <f t="shared" ref="E3:E16" si="0">C3*D3</f>
        <v>30544.799999999999</v>
      </c>
    </row>
    <row r="4" spans="2:5" x14ac:dyDescent="0.3">
      <c r="B4" s="76" t="s">
        <v>99</v>
      </c>
      <c r="C4">
        <v>38</v>
      </c>
      <c r="D4">
        <v>1018.16</v>
      </c>
      <c r="E4">
        <f t="shared" si="0"/>
        <v>38690.080000000002</v>
      </c>
    </row>
    <row r="5" spans="2:5" x14ac:dyDescent="0.3">
      <c r="B5" s="76" t="s">
        <v>100</v>
      </c>
      <c r="C5">
        <v>24</v>
      </c>
      <c r="D5">
        <v>1018.16</v>
      </c>
      <c r="E5">
        <f t="shared" si="0"/>
        <v>24435.84</v>
      </c>
    </row>
    <row r="6" spans="2:5" x14ac:dyDescent="0.3">
      <c r="B6" s="76" t="s">
        <v>101</v>
      </c>
      <c r="C6">
        <v>53</v>
      </c>
      <c r="D6">
        <v>1018.16</v>
      </c>
      <c r="E6">
        <f t="shared" si="0"/>
        <v>53962.479999999996</v>
      </c>
    </row>
    <row r="7" spans="2:5" x14ac:dyDescent="0.3">
      <c r="B7" s="76" t="s">
        <v>102</v>
      </c>
      <c r="C7">
        <v>64</v>
      </c>
      <c r="D7">
        <v>1018.16</v>
      </c>
      <c r="E7">
        <f t="shared" si="0"/>
        <v>65162.239999999998</v>
      </c>
    </row>
    <row r="8" spans="2:5" x14ac:dyDescent="0.3">
      <c r="B8" s="76" t="s">
        <v>103</v>
      </c>
      <c r="C8">
        <v>51.5</v>
      </c>
      <c r="D8">
        <v>1181.07</v>
      </c>
      <c r="E8">
        <f t="shared" si="0"/>
        <v>60825.104999999996</v>
      </c>
    </row>
    <row r="9" spans="2:5" x14ac:dyDescent="0.3">
      <c r="B9" s="76" t="s">
        <v>104</v>
      </c>
      <c r="C9">
        <v>64</v>
      </c>
      <c r="D9">
        <v>1181.07</v>
      </c>
      <c r="E9">
        <f t="shared" si="0"/>
        <v>75588.479999999996</v>
      </c>
    </row>
    <row r="10" spans="2:5" x14ac:dyDescent="0.3">
      <c r="B10" s="76" t="s">
        <v>105</v>
      </c>
      <c r="C10">
        <v>57</v>
      </c>
      <c r="D10">
        <v>1181.07</v>
      </c>
      <c r="E10">
        <f t="shared" si="0"/>
        <v>67320.989999999991</v>
      </c>
    </row>
    <row r="11" spans="2:5" x14ac:dyDescent="0.3">
      <c r="B11" s="76" t="s">
        <v>106</v>
      </c>
      <c r="C11">
        <v>32</v>
      </c>
      <c r="D11">
        <v>1181.07</v>
      </c>
      <c r="E11">
        <f t="shared" si="0"/>
        <v>37794.239999999998</v>
      </c>
    </row>
    <row r="12" spans="2:5" x14ac:dyDescent="0.3">
      <c r="B12" s="76" t="s">
        <v>107</v>
      </c>
      <c r="C12">
        <v>30.4</v>
      </c>
      <c r="D12">
        <v>1181.07</v>
      </c>
      <c r="E12">
        <f t="shared" si="0"/>
        <v>35904.527999999998</v>
      </c>
    </row>
    <row r="13" spans="2:5" x14ac:dyDescent="0.3">
      <c r="B13" s="76" t="s">
        <v>108</v>
      </c>
      <c r="C13">
        <v>35</v>
      </c>
      <c r="D13">
        <v>1181.07</v>
      </c>
      <c r="E13">
        <f t="shared" si="0"/>
        <v>41337.449999999997</v>
      </c>
    </row>
    <row r="14" spans="2:5" x14ac:dyDescent="0.3">
      <c r="B14" s="76">
        <v>46023</v>
      </c>
      <c r="C14">
        <v>31.5</v>
      </c>
      <c r="D14">
        <v>1181.07</v>
      </c>
      <c r="E14">
        <f t="shared" si="0"/>
        <v>37203.704999999994</v>
      </c>
    </row>
    <row r="15" spans="2:5" x14ac:dyDescent="0.3">
      <c r="B15" s="76" t="s">
        <v>130</v>
      </c>
      <c r="C15">
        <v>28</v>
      </c>
      <c r="D15">
        <v>1181.07</v>
      </c>
      <c r="E15">
        <f t="shared" si="0"/>
        <v>33069.96</v>
      </c>
    </row>
    <row r="16" spans="2:5" x14ac:dyDescent="0.3">
      <c r="B16" s="76" t="s">
        <v>131</v>
      </c>
      <c r="C16">
        <v>39</v>
      </c>
      <c r="D16">
        <v>1181.07</v>
      </c>
      <c r="E16">
        <f t="shared" si="0"/>
        <v>46061.729999999996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34F0-9CEB-44B1-82B9-EA50186ADF52}">
  <dimension ref="A1:L20"/>
  <sheetViews>
    <sheetView topLeftCell="A19" workbookViewId="0">
      <selection activeCell="L26" sqref="L26"/>
    </sheetView>
  </sheetViews>
  <sheetFormatPr defaultRowHeight="14.4" outlineLevelRow="1" x14ac:dyDescent="0.3"/>
  <cols>
    <col min="1" max="1" width="9.109375" customWidth="1"/>
    <col min="2" max="4" width="15.44140625" customWidth="1"/>
    <col min="5" max="5" width="6.33203125" customWidth="1"/>
    <col min="6" max="6" width="3.6640625" customWidth="1"/>
    <col min="7" max="7" width="10.88671875" customWidth="1"/>
    <col min="8" max="8" width="6.33203125" customWidth="1"/>
    <col min="9" max="9" width="3.6640625" customWidth="1"/>
    <col min="10" max="10" width="10.88671875" customWidth="1"/>
    <col min="11" max="11" width="2.6640625" customWidth="1"/>
    <col min="12" max="12" width="12.6640625" customWidth="1"/>
    <col min="13" max="256" width="8" customWidth="1"/>
    <col min="257" max="257" width="9.109375" customWidth="1"/>
    <col min="258" max="260" width="15.44140625" customWidth="1"/>
    <col min="261" max="261" width="6.33203125" customWidth="1"/>
    <col min="262" max="262" width="3.6640625" customWidth="1"/>
    <col min="263" max="263" width="10.88671875" customWidth="1"/>
    <col min="264" max="264" width="6.33203125" customWidth="1"/>
    <col min="265" max="265" width="3.6640625" customWidth="1"/>
    <col min="266" max="266" width="10.88671875" customWidth="1"/>
    <col min="267" max="267" width="2.6640625" customWidth="1"/>
    <col min="268" max="268" width="12.6640625" customWidth="1"/>
    <col min="269" max="512" width="8" customWidth="1"/>
    <col min="513" max="513" width="9.109375" customWidth="1"/>
    <col min="514" max="516" width="15.44140625" customWidth="1"/>
    <col min="517" max="517" width="6.33203125" customWidth="1"/>
    <col min="518" max="518" width="3.6640625" customWidth="1"/>
    <col min="519" max="519" width="10.88671875" customWidth="1"/>
    <col min="520" max="520" width="6.33203125" customWidth="1"/>
    <col min="521" max="521" width="3.6640625" customWidth="1"/>
    <col min="522" max="522" width="10.88671875" customWidth="1"/>
    <col min="523" max="523" width="2.6640625" customWidth="1"/>
    <col min="524" max="524" width="12.6640625" customWidth="1"/>
    <col min="525" max="768" width="8" customWidth="1"/>
    <col min="769" max="769" width="9.109375" customWidth="1"/>
    <col min="770" max="772" width="15.44140625" customWidth="1"/>
    <col min="773" max="773" width="6.33203125" customWidth="1"/>
    <col min="774" max="774" width="3.6640625" customWidth="1"/>
    <col min="775" max="775" width="10.88671875" customWidth="1"/>
    <col min="776" max="776" width="6.33203125" customWidth="1"/>
    <col min="777" max="777" width="3.6640625" customWidth="1"/>
    <col min="778" max="778" width="10.88671875" customWidth="1"/>
    <col min="779" max="779" width="2.6640625" customWidth="1"/>
    <col min="780" max="780" width="12.6640625" customWidth="1"/>
    <col min="781" max="1024" width="8" customWidth="1"/>
    <col min="1025" max="1025" width="9.109375" customWidth="1"/>
    <col min="1026" max="1028" width="15.44140625" customWidth="1"/>
    <col min="1029" max="1029" width="6.33203125" customWidth="1"/>
    <col min="1030" max="1030" width="3.6640625" customWidth="1"/>
    <col min="1031" max="1031" width="10.88671875" customWidth="1"/>
    <col min="1032" max="1032" width="6.33203125" customWidth="1"/>
    <col min="1033" max="1033" width="3.6640625" customWidth="1"/>
    <col min="1034" max="1034" width="10.88671875" customWidth="1"/>
    <col min="1035" max="1035" width="2.6640625" customWidth="1"/>
    <col min="1036" max="1036" width="12.6640625" customWidth="1"/>
    <col min="1037" max="1280" width="8" customWidth="1"/>
    <col min="1281" max="1281" width="9.109375" customWidth="1"/>
    <col min="1282" max="1284" width="15.44140625" customWidth="1"/>
    <col min="1285" max="1285" width="6.33203125" customWidth="1"/>
    <col min="1286" max="1286" width="3.6640625" customWidth="1"/>
    <col min="1287" max="1287" width="10.88671875" customWidth="1"/>
    <col min="1288" max="1288" width="6.33203125" customWidth="1"/>
    <col min="1289" max="1289" width="3.6640625" customWidth="1"/>
    <col min="1290" max="1290" width="10.88671875" customWidth="1"/>
    <col min="1291" max="1291" width="2.6640625" customWidth="1"/>
    <col min="1292" max="1292" width="12.6640625" customWidth="1"/>
    <col min="1293" max="1536" width="8" customWidth="1"/>
    <col min="1537" max="1537" width="9.109375" customWidth="1"/>
    <col min="1538" max="1540" width="15.44140625" customWidth="1"/>
    <col min="1541" max="1541" width="6.33203125" customWidth="1"/>
    <col min="1542" max="1542" width="3.6640625" customWidth="1"/>
    <col min="1543" max="1543" width="10.88671875" customWidth="1"/>
    <col min="1544" max="1544" width="6.33203125" customWidth="1"/>
    <col min="1545" max="1545" width="3.6640625" customWidth="1"/>
    <col min="1546" max="1546" width="10.88671875" customWidth="1"/>
    <col min="1547" max="1547" width="2.6640625" customWidth="1"/>
    <col min="1548" max="1548" width="12.6640625" customWidth="1"/>
    <col min="1549" max="1792" width="8" customWidth="1"/>
    <col min="1793" max="1793" width="9.109375" customWidth="1"/>
    <col min="1794" max="1796" width="15.44140625" customWidth="1"/>
    <col min="1797" max="1797" width="6.33203125" customWidth="1"/>
    <col min="1798" max="1798" width="3.6640625" customWidth="1"/>
    <col min="1799" max="1799" width="10.88671875" customWidth="1"/>
    <col min="1800" max="1800" width="6.33203125" customWidth="1"/>
    <col min="1801" max="1801" width="3.6640625" customWidth="1"/>
    <col min="1802" max="1802" width="10.88671875" customWidth="1"/>
    <col min="1803" max="1803" width="2.6640625" customWidth="1"/>
    <col min="1804" max="1804" width="12.6640625" customWidth="1"/>
    <col min="1805" max="2048" width="8" customWidth="1"/>
    <col min="2049" max="2049" width="9.109375" customWidth="1"/>
    <col min="2050" max="2052" width="15.44140625" customWidth="1"/>
    <col min="2053" max="2053" width="6.33203125" customWidth="1"/>
    <col min="2054" max="2054" width="3.6640625" customWidth="1"/>
    <col min="2055" max="2055" width="10.88671875" customWidth="1"/>
    <col min="2056" max="2056" width="6.33203125" customWidth="1"/>
    <col min="2057" max="2057" width="3.6640625" customWidth="1"/>
    <col min="2058" max="2058" width="10.88671875" customWidth="1"/>
    <col min="2059" max="2059" width="2.6640625" customWidth="1"/>
    <col min="2060" max="2060" width="12.6640625" customWidth="1"/>
    <col min="2061" max="2304" width="8" customWidth="1"/>
    <col min="2305" max="2305" width="9.109375" customWidth="1"/>
    <col min="2306" max="2308" width="15.44140625" customWidth="1"/>
    <col min="2309" max="2309" width="6.33203125" customWidth="1"/>
    <col min="2310" max="2310" width="3.6640625" customWidth="1"/>
    <col min="2311" max="2311" width="10.88671875" customWidth="1"/>
    <col min="2312" max="2312" width="6.33203125" customWidth="1"/>
    <col min="2313" max="2313" width="3.6640625" customWidth="1"/>
    <col min="2314" max="2314" width="10.88671875" customWidth="1"/>
    <col min="2315" max="2315" width="2.6640625" customWidth="1"/>
    <col min="2316" max="2316" width="12.6640625" customWidth="1"/>
    <col min="2317" max="2560" width="8" customWidth="1"/>
    <col min="2561" max="2561" width="9.109375" customWidth="1"/>
    <col min="2562" max="2564" width="15.44140625" customWidth="1"/>
    <col min="2565" max="2565" width="6.33203125" customWidth="1"/>
    <col min="2566" max="2566" width="3.6640625" customWidth="1"/>
    <col min="2567" max="2567" width="10.88671875" customWidth="1"/>
    <col min="2568" max="2568" width="6.33203125" customWidth="1"/>
    <col min="2569" max="2569" width="3.6640625" customWidth="1"/>
    <col min="2570" max="2570" width="10.88671875" customWidth="1"/>
    <col min="2571" max="2571" width="2.6640625" customWidth="1"/>
    <col min="2572" max="2572" width="12.6640625" customWidth="1"/>
    <col min="2573" max="2816" width="8" customWidth="1"/>
    <col min="2817" max="2817" width="9.109375" customWidth="1"/>
    <col min="2818" max="2820" width="15.44140625" customWidth="1"/>
    <col min="2821" max="2821" width="6.33203125" customWidth="1"/>
    <col min="2822" max="2822" width="3.6640625" customWidth="1"/>
    <col min="2823" max="2823" width="10.88671875" customWidth="1"/>
    <col min="2824" max="2824" width="6.33203125" customWidth="1"/>
    <col min="2825" max="2825" width="3.6640625" customWidth="1"/>
    <col min="2826" max="2826" width="10.88671875" customWidth="1"/>
    <col min="2827" max="2827" width="2.6640625" customWidth="1"/>
    <col min="2828" max="2828" width="12.6640625" customWidth="1"/>
    <col min="2829" max="3072" width="8" customWidth="1"/>
    <col min="3073" max="3073" width="9.109375" customWidth="1"/>
    <col min="3074" max="3076" width="15.44140625" customWidth="1"/>
    <col min="3077" max="3077" width="6.33203125" customWidth="1"/>
    <col min="3078" max="3078" width="3.6640625" customWidth="1"/>
    <col min="3079" max="3079" width="10.88671875" customWidth="1"/>
    <col min="3080" max="3080" width="6.33203125" customWidth="1"/>
    <col min="3081" max="3081" width="3.6640625" customWidth="1"/>
    <col min="3082" max="3082" width="10.88671875" customWidth="1"/>
    <col min="3083" max="3083" width="2.6640625" customWidth="1"/>
    <col min="3084" max="3084" width="12.6640625" customWidth="1"/>
    <col min="3085" max="3328" width="8" customWidth="1"/>
    <col min="3329" max="3329" width="9.109375" customWidth="1"/>
    <col min="3330" max="3332" width="15.44140625" customWidth="1"/>
    <col min="3333" max="3333" width="6.33203125" customWidth="1"/>
    <col min="3334" max="3334" width="3.6640625" customWidth="1"/>
    <col min="3335" max="3335" width="10.88671875" customWidth="1"/>
    <col min="3336" max="3336" width="6.33203125" customWidth="1"/>
    <col min="3337" max="3337" width="3.6640625" customWidth="1"/>
    <col min="3338" max="3338" width="10.88671875" customWidth="1"/>
    <col min="3339" max="3339" width="2.6640625" customWidth="1"/>
    <col min="3340" max="3340" width="12.6640625" customWidth="1"/>
    <col min="3341" max="3584" width="8" customWidth="1"/>
    <col min="3585" max="3585" width="9.109375" customWidth="1"/>
    <col min="3586" max="3588" width="15.44140625" customWidth="1"/>
    <col min="3589" max="3589" width="6.33203125" customWidth="1"/>
    <col min="3590" max="3590" width="3.6640625" customWidth="1"/>
    <col min="3591" max="3591" width="10.88671875" customWidth="1"/>
    <col min="3592" max="3592" width="6.33203125" customWidth="1"/>
    <col min="3593" max="3593" width="3.6640625" customWidth="1"/>
    <col min="3594" max="3594" width="10.88671875" customWidth="1"/>
    <col min="3595" max="3595" width="2.6640625" customWidth="1"/>
    <col min="3596" max="3596" width="12.6640625" customWidth="1"/>
    <col min="3597" max="3840" width="8" customWidth="1"/>
    <col min="3841" max="3841" width="9.109375" customWidth="1"/>
    <col min="3842" max="3844" width="15.44140625" customWidth="1"/>
    <col min="3845" max="3845" width="6.33203125" customWidth="1"/>
    <col min="3846" max="3846" width="3.6640625" customWidth="1"/>
    <col min="3847" max="3847" width="10.88671875" customWidth="1"/>
    <col min="3848" max="3848" width="6.33203125" customWidth="1"/>
    <col min="3849" max="3849" width="3.6640625" customWidth="1"/>
    <col min="3850" max="3850" width="10.88671875" customWidth="1"/>
    <col min="3851" max="3851" width="2.6640625" customWidth="1"/>
    <col min="3852" max="3852" width="12.6640625" customWidth="1"/>
    <col min="3853" max="4096" width="8" customWidth="1"/>
    <col min="4097" max="4097" width="9.109375" customWidth="1"/>
    <col min="4098" max="4100" width="15.44140625" customWidth="1"/>
    <col min="4101" max="4101" width="6.33203125" customWidth="1"/>
    <col min="4102" max="4102" width="3.6640625" customWidth="1"/>
    <col min="4103" max="4103" width="10.88671875" customWidth="1"/>
    <col min="4104" max="4104" width="6.33203125" customWidth="1"/>
    <col min="4105" max="4105" width="3.6640625" customWidth="1"/>
    <col min="4106" max="4106" width="10.88671875" customWidth="1"/>
    <col min="4107" max="4107" width="2.6640625" customWidth="1"/>
    <col min="4108" max="4108" width="12.6640625" customWidth="1"/>
    <col min="4109" max="4352" width="8" customWidth="1"/>
    <col min="4353" max="4353" width="9.109375" customWidth="1"/>
    <col min="4354" max="4356" width="15.44140625" customWidth="1"/>
    <col min="4357" max="4357" width="6.33203125" customWidth="1"/>
    <col min="4358" max="4358" width="3.6640625" customWidth="1"/>
    <col min="4359" max="4359" width="10.88671875" customWidth="1"/>
    <col min="4360" max="4360" width="6.33203125" customWidth="1"/>
    <col min="4361" max="4361" width="3.6640625" customWidth="1"/>
    <col min="4362" max="4362" width="10.88671875" customWidth="1"/>
    <col min="4363" max="4363" width="2.6640625" customWidth="1"/>
    <col min="4364" max="4364" width="12.6640625" customWidth="1"/>
    <col min="4365" max="4608" width="8" customWidth="1"/>
    <col min="4609" max="4609" width="9.109375" customWidth="1"/>
    <col min="4610" max="4612" width="15.44140625" customWidth="1"/>
    <col min="4613" max="4613" width="6.33203125" customWidth="1"/>
    <col min="4614" max="4614" width="3.6640625" customWidth="1"/>
    <col min="4615" max="4615" width="10.88671875" customWidth="1"/>
    <col min="4616" max="4616" width="6.33203125" customWidth="1"/>
    <col min="4617" max="4617" width="3.6640625" customWidth="1"/>
    <col min="4618" max="4618" width="10.88671875" customWidth="1"/>
    <col min="4619" max="4619" width="2.6640625" customWidth="1"/>
    <col min="4620" max="4620" width="12.6640625" customWidth="1"/>
    <col min="4621" max="4864" width="8" customWidth="1"/>
    <col min="4865" max="4865" width="9.109375" customWidth="1"/>
    <col min="4866" max="4868" width="15.44140625" customWidth="1"/>
    <col min="4869" max="4869" width="6.33203125" customWidth="1"/>
    <col min="4870" max="4870" width="3.6640625" customWidth="1"/>
    <col min="4871" max="4871" width="10.88671875" customWidth="1"/>
    <col min="4872" max="4872" width="6.33203125" customWidth="1"/>
    <col min="4873" max="4873" width="3.6640625" customWidth="1"/>
    <col min="4874" max="4874" width="10.88671875" customWidth="1"/>
    <col min="4875" max="4875" width="2.6640625" customWidth="1"/>
    <col min="4876" max="4876" width="12.6640625" customWidth="1"/>
    <col min="4877" max="5120" width="8" customWidth="1"/>
    <col min="5121" max="5121" width="9.109375" customWidth="1"/>
    <col min="5122" max="5124" width="15.44140625" customWidth="1"/>
    <col min="5125" max="5125" width="6.33203125" customWidth="1"/>
    <col min="5126" max="5126" width="3.6640625" customWidth="1"/>
    <col min="5127" max="5127" width="10.88671875" customWidth="1"/>
    <col min="5128" max="5128" width="6.33203125" customWidth="1"/>
    <col min="5129" max="5129" width="3.6640625" customWidth="1"/>
    <col min="5130" max="5130" width="10.88671875" customWidth="1"/>
    <col min="5131" max="5131" width="2.6640625" customWidth="1"/>
    <col min="5132" max="5132" width="12.6640625" customWidth="1"/>
    <col min="5133" max="5376" width="8" customWidth="1"/>
    <col min="5377" max="5377" width="9.109375" customWidth="1"/>
    <col min="5378" max="5380" width="15.44140625" customWidth="1"/>
    <col min="5381" max="5381" width="6.33203125" customWidth="1"/>
    <col min="5382" max="5382" width="3.6640625" customWidth="1"/>
    <col min="5383" max="5383" width="10.88671875" customWidth="1"/>
    <col min="5384" max="5384" width="6.33203125" customWidth="1"/>
    <col min="5385" max="5385" width="3.6640625" customWidth="1"/>
    <col min="5386" max="5386" width="10.88671875" customWidth="1"/>
    <col min="5387" max="5387" width="2.6640625" customWidth="1"/>
    <col min="5388" max="5388" width="12.6640625" customWidth="1"/>
    <col min="5389" max="5632" width="8" customWidth="1"/>
    <col min="5633" max="5633" width="9.109375" customWidth="1"/>
    <col min="5634" max="5636" width="15.44140625" customWidth="1"/>
    <col min="5637" max="5637" width="6.33203125" customWidth="1"/>
    <col min="5638" max="5638" width="3.6640625" customWidth="1"/>
    <col min="5639" max="5639" width="10.88671875" customWidth="1"/>
    <col min="5640" max="5640" width="6.33203125" customWidth="1"/>
    <col min="5641" max="5641" width="3.6640625" customWidth="1"/>
    <col min="5642" max="5642" width="10.88671875" customWidth="1"/>
    <col min="5643" max="5643" width="2.6640625" customWidth="1"/>
    <col min="5644" max="5644" width="12.6640625" customWidth="1"/>
    <col min="5645" max="5888" width="8" customWidth="1"/>
    <col min="5889" max="5889" width="9.109375" customWidth="1"/>
    <col min="5890" max="5892" width="15.44140625" customWidth="1"/>
    <col min="5893" max="5893" width="6.33203125" customWidth="1"/>
    <col min="5894" max="5894" width="3.6640625" customWidth="1"/>
    <col min="5895" max="5895" width="10.88671875" customWidth="1"/>
    <col min="5896" max="5896" width="6.33203125" customWidth="1"/>
    <col min="5897" max="5897" width="3.6640625" customWidth="1"/>
    <col min="5898" max="5898" width="10.88671875" customWidth="1"/>
    <col min="5899" max="5899" width="2.6640625" customWidth="1"/>
    <col min="5900" max="5900" width="12.6640625" customWidth="1"/>
    <col min="5901" max="6144" width="8" customWidth="1"/>
    <col min="6145" max="6145" width="9.109375" customWidth="1"/>
    <col min="6146" max="6148" width="15.44140625" customWidth="1"/>
    <col min="6149" max="6149" width="6.33203125" customWidth="1"/>
    <col min="6150" max="6150" width="3.6640625" customWidth="1"/>
    <col min="6151" max="6151" width="10.88671875" customWidth="1"/>
    <col min="6152" max="6152" width="6.33203125" customWidth="1"/>
    <col min="6153" max="6153" width="3.6640625" customWidth="1"/>
    <col min="6154" max="6154" width="10.88671875" customWidth="1"/>
    <col min="6155" max="6155" width="2.6640625" customWidth="1"/>
    <col min="6156" max="6156" width="12.6640625" customWidth="1"/>
    <col min="6157" max="6400" width="8" customWidth="1"/>
    <col min="6401" max="6401" width="9.109375" customWidth="1"/>
    <col min="6402" max="6404" width="15.44140625" customWidth="1"/>
    <col min="6405" max="6405" width="6.33203125" customWidth="1"/>
    <col min="6406" max="6406" width="3.6640625" customWidth="1"/>
    <col min="6407" max="6407" width="10.88671875" customWidth="1"/>
    <col min="6408" max="6408" width="6.33203125" customWidth="1"/>
    <col min="6409" max="6409" width="3.6640625" customWidth="1"/>
    <col min="6410" max="6410" width="10.88671875" customWidth="1"/>
    <col min="6411" max="6411" width="2.6640625" customWidth="1"/>
    <col min="6412" max="6412" width="12.6640625" customWidth="1"/>
    <col min="6413" max="6656" width="8" customWidth="1"/>
    <col min="6657" max="6657" width="9.109375" customWidth="1"/>
    <col min="6658" max="6660" width="15.44140625" customWidth="1"/>
    <col min="6661" max="6661" width="6.33203125" customWidth="1"/>
    <col min="6662" max="6662" width="3.6640625" customWidth="1"/>
    <col min="6663" max="6663" width="10.88671875" customWidth="1"/>
    <col min="6664" max="6664" width="6.33203125" customWidth="1"/>
    <col min="6665" max="6665" width="3.6640625" customWidth="1"/>
    <col min="6666" max="6666" width="10.88671875" customWidth="1"/>
    <col min="6667" max="6667" width="2.6640625" customWidth="1"/>
    <col min="6668" max="6668" width="12.6640625" customWidth="1"/>
    <col min="6669" max="6912" width="8" customWidth="1"/>
    <col min="6913" max="6913" width="9.109375" customWidth="1"/>
    <col min="6914" max="6916" width="15.44140625" customWidth="1"/>
    <col min="6917" max="6917" width="6.33203125" customWidth="1"/>
    <col min="6918" max="6918" width="3.6640625" customWidth="1"/>
    <col min="6919" max="6919" width="10.88671875" customWidth="1"/>
    <col min="6920" max="6920" width="6.33203125" customWidth="1"/>
    <col min="6921" max="6921" width="3.6640625" customWidth="1"/>
    <col min="6922" max="6922" width="10.88671875" customWidth="1"/>
    <col min="6923" max="6923" width="2.6640625" customWidth="1"/>
    <col min="6924" max="6924" width="12.6640625" customWidth="1"/>
    <col min="6925" max="7168" width="8" customWidth="1"/>
    <col min="7169" max="7169" width="9.109375" customWidth="1"/>
    <col min="7170" max="7172" width="15.44140625" customWidth="1"/>
    <col min="7173" max="7173" width="6.33203125" customWidth="1"/>
    <col min="7174" max="7174" width="3.6640625" customWidth="1"/>
    <col min="7175" max="7175" width="10.88671875" customWidth="1"/>
    <col min="7176" max="7176" width="6.33203125" customWidth="1"/>
    <col min="7177" max="7177" width="3.6640625" customWidth="1"/>
    <col min="7178" max="7178" width="10.88671875" customWidth="1"/>
    <col min="7179" max="7179" width="2.6640625" customWidth="1"/>
    <col min="7180" max="7180" width="12.6640625" customWidth="1"/>
    <col min="7181" max="7424" width="8" customWidth="1"/>
    <col min="7425" max="7425" width="9.109375" customWidth="1"/>
    <col min="7426" max="7428" width="15.44140625" customWidth="1"/>
    <col min="7429" max="7429" width="6.33203125" customWidth="1"/>
    <col min="7430" max="7430" width="3.6640625" customWidth="1"/>
    <col min="7431" max="7431" width="10.88671875" customWidth="1"/>
    <col min="7432" max="7432" width="6.33203125" customWidth="1"/>
    <col min="7433" max="7433" width="3.6640625" customWidth="1"/>
    <col min="7434" max="7434" width="10.88671875" customWidth="1"/>
    <col min="7435" max="7435" width="2.6640625" customWidth="1"/>
    <col min="7436" max="7436" width="12.6640625" customWidth="1"/>
    <col min="7437" max="7680" width="8" customWidth="1"/>
    <col min="7681" max="7681" width="9.109375" customWidth="1"/>
    <col min="7682" max="7684" width="15.44140625" customWidth="1"/>
    <col min="7685" max="7685" width="6.33203125" customWidth="1"/>
    <col min="7686" max="7686" width="3.6640625" customWidth="1"/>
    <col min="7687" max="7687" width="10.88671875" customWidth="1"/>
    <col min="7688" max="7688" width="6.33203125" customWidth="1"/>
    <col min="7689" max="7689" width="3.6640625" customWidth="1"/>
    <col min="7690" max="7690" width="10.88671875" customWidth="1"/>
    <col min="7691" max="7691" width="2.6640625" customWidth="1"/>
    <col min="7692" max="7692" width="12.6640625" customWidth="1"/>
    <col min="7693" max="7936" width="8" customWidth="1"/>
    <col min="7937" max="7937" width="9.109375" customWidth="1"/>
    <col min="7938" max="7940" width="15.44140625" customWidth="1"/>
    <col min="7941" max="7941" width="6.33203125" customWidth="1"/>
    <col min="7942" max="7942" width="3.6640625" customWidth="1"/>
    <col min="7943" max="7943" width="10.88671875" customWidth="1"/>
    <col min="7944" max="7944" width="6.33203125" customWidth="1"/>
    <col min="7945" max="7945" width="3.6640625" customWidth="1"/>
    <col min="7946" max="7946" width="10.88671875" customWidth="1"/>
    <col min="7947" max="7947" width="2.6640625" customWidth="1"/>
    <col min="7948" max="7948" width="12.6640625" customWidth="1"/>
    <col min="7949" max="8192" width="8" customWidth="1"/>
    <col min="8193" max="8193" width="9.109375" customWidth="1"/>
    <col min="8194" max="8196" width="15.44140625" customWidth="1"/>
    <col min="8197" max="8197" width="6.33203125" customWidth="1"/>
    <col min="8198" max="8198" width="3.6640625" customWidth="1"/>
    <col min="8199" max="8199" width="10.88671875" customWidth="1"/>
    <col min="8200" max="8200" width="6.33203125" customWidth="1"/>
    <col min="8201" max="8201" width="3.6640625" customWidth="1"/>
    <col min="8202" max="8202" width="10.88671875" customWidth="1"/>
    <col min="8203" max="8203" width="2.6640625" customWidth="1"/>
    <col min="8204" max="8204" width="12.6640625" customWidth="1"/>
    <col min="8205" max="8448" width="8" customWidth="1"/>
    <col min="8449" max="8449" width="9.109375" customWidth="1"/>
    <col min="8450" max="8452" width="15.44140625" customWidth="1"/>
    <col min="8453" max="8453" width="6.33203125" customWidth="1"/>
    <col min="8454" max="8454" width="3.6640625" customWidth="1"/>
    <col min="8455" max="8455" width="10.88671875" customWidth="1"/>
    <col min="8456" max="8456" width="6.33203125" customWidth="1"/>
    <col min="8457" max="8457" width="3.6640625" customWidth="1"/>
    <col min="8458" max="8458" width="10.88671875" customWidth="1"/>
    <col min="8459" max="8459" width="2.6640625" customWidth="1"/>
    <col min="8460" max="8460" width="12.6640625" customWidth="1"/>
    <col min="8461" max="8704" width="8" customWidth="1"/>
    <col min="8705" max="8705" width="9.109375" customWidth="1"/>
    <col min="8706" max="8708" width="15.44140625" customWidth="1"/>
    <col min="8709" max="8709" width="6.33203125" customWidth="1"/>
    <col min="8710" max="8710" width="3.6640625" customWidth="1"/>
    <col min="8711" max="8711" width="10.88671875" customWidth="1"/>
    <col min="8712" max="8712" width="6.33203125" customWidth="1"/>
    <col min="8713" max="8713" width="3.6640625" customWidth="1"/>
    <col min="8714" max="8714" width="10.88671875" customWidth="1"/>
    <col min="8715" max="8715" width="2.6640625" customWidth="1"/>
    <col min="8716" max="8716" width="12.6640625" customWidth="1"/>
    <col min="8717" max="8960" width="8" customWidth="1"/>
    <col min="8961" max="8961" width="9.109375" customWidth="1"/>
    <col min="8962" max="8964" width="15.44140625" customWidth="1"/>
    <col min="8965" max="8965" width="6.33203125" customWidth="1"/>
    <col min="8966" max="8966" width="3.6640625" customWidth="1"/>
    <col min="8967" max="8967" width="10.88671875" customWidth="1"/>
    <col min="8968" max="8968" width="6.33203125" customWidth="1"/>
    <col min="8969" max="8969" width="3.6640625" customWidth="1"/>
    <col min="8970" max="8970" width="10.88671875" customWidth="1"/>
    <col min="8971" max="8971" width="2.6640625" customWidth="1"/>
    <col min="8972" max="8972" width="12.6640625" customWidth="1"/>
    <col min="8973" max="9216" width="8" customWidth="1"/>
    <col min="9217" max="9217" width="9.109375" customWidth="1"/>
    <col min="9218" max="9220" width="15.44140625" customWidth="1"/>
    <col min="9221" max="9221" width="6.33203125" customWidth="1"/>
    <col min="9222" max="9222" width="3.6640625" customWidth="1"/>
    <col min="9223" max="9223" width="10.88671875" customWidth="1"/>
    <col min="9224" max="9224" width="6.33203125" customWidth="1"/>
    <col min="9225" max="9225" width="3.6640625" customWidth="1"/>
    <col min="9226" max="9226" width="10.88671875" customWidth="1"/>
    <col min="9227" max="9227" width="2.6640625" customWidth="1"/>
    <col min="9228" max="9228" width="12.6640625" customWidth="1"/>
    <col min="9229" max="9472" width="8" customWidth="1"/>
    <col min="9473" max="9473" width="9.109375" customWidth="1"/>
    <col min="9474" max="9476" width="15.44140625" customWidth="1"/>
    <col min="9477" max="9477" width="6.33203125" customWidth="1"/>
    <col min="9478" max="9478" width="3.6640625" customWidth="1"/>
    <col min="9479" max="9479" width="10.88671875" customWidth="1"/>
    <col min="9480" max="9480" width="6.33203125" customWidth="1"/>
    <col min="9481" max="9481" width="3.6640625" customWidth="1"/>
    <col min="9482" max="9482" width="10.88671875" customWidth="1"/>
    <col min="9483" max="9483" width="2.6640625" customWidth="1"/>
    <col min="9484" max="9484" width="12.6640625" customWidth="1"/>
    <col min="9485" max="9728" width="8" customWidth="1"/>
    <col min="9729" max="9729" width="9.109375" customWidth="1"/>
    <col min="9730" max="9732" width="15.44140625" customWidth="1"/>
    <col min="9733" max="9733" width="6.33203125" customWidth="1"/>
    <col min="9734" max="9734" width="3.6640625" customWidth="1"/>
    <col min="9735" max="9735" width="10.88671875" customWidth="1"/>
    <col min="9736" max="9736" width="6.33203125" customWidth="1"/>
    <col min="9737" max="9737" width="3.6640625" customWidth="1"/>
    <col min="9738" max="9738" width="10.88671875" customWidth="1"/>
    <col min="9739" max="9739" width="2.6640625" customWidth="1"/>
    <col min="9740" max="9740" width="12.6640625" customWidth="1"/>
    <col min="9741" max="9984" width="8" customWidth="1"/>
    <col min="9985" max="9985" width="9.109375" customWidth="1"/>
    <col min="9986" max="9988" width="15.44140625" customWidth="1"/>
    <col min="9989" max="9989" width="6.33203125" customWidth="1"/>
    <col min="9990" max="9990" width="3.6640625" customWidth="1"/>
    <col min="9991" max="9991" width="10.88671875" customWidth="1"/>
    <col min="9992" max="9992" width="6.33203125" customWidth="1"/>
    <col min="9993" max="9993" width="3.6640625" customWidth="1"/>
    <col min="9994" max="9994" width="10.88671875" customWidth="1"/>
    <col min="9995" max="9995" width="2.6640625" customWidth="1"/>
    <col min="9996" max="9996" width="12.6640625" customWidth="1"/>
    <col min="9997" max="10240" width="8" customWidth="1"/>
    <col min="10241" max="10241" width="9.109375" customWidth="1"/>
    <col min="10242" max="10244" width="15.44140625" customWidth="1"/>
    <col min="10245" max="10245" width="6.33203125" customWidth="1"/>
    <col min="10246" max="10246" width="3.6640625" customWidth="1"/>
    <col min="10247" max="10247" width="10.88671875" customWidth="1"/>
    <col min="10248" max="10248" width="6.33203125" customWidth="1"/>
    <col min="10249" max="10249" width="3.6640625" customWidth="1"/>
    <col min="10250" max="10250" width="10.88671875" customWidth="1"/>
    <col min="10251" max="10251" width="2.6640625" customWidth="1"/>
    <col min="10252" max="10252" width="12.6640625" customWidth="1"/>
    <col min="10253" max="10496" width="8" customWidth="1"/>
    <col min="10497" max="10497" width="9.109375" customWidth="1"/>
    <col min="10498" max="10500" width="15.44140625" customWidth="1"/>
    <col min="10501" max="10501" width="6.33203125" customWidth="1"/>
    <col min="10502" max="10502" width="3.6640625" customWidth="1"/>
    <col min="10503" max="10503" width="10.88671875" customWidth="1"/>
    <col min="10504" max="10504" width="6.33203125" customWidth="1"/>
    <col min="10505" max="10505" width="3.6640625" customWidth="1"/>
    <col min="10506" max="10506" width="10.88671875" customWidth="1"/>
    <col min="10507" max="10507" width="2.6640625" customWidth="1"/>
    <col min="10508" max="10508" width="12.6640625" customWidth="1"/>
    <col min="10509" max="10752" width="8" customWidth="1"/>
    <col min="10753" max="10753" width="9.109375" customWidth="1"/>
    <col min="10754" max="10756" width="15.44140625" customWidth="1"/>
    <col min="10757" max="10757" width="6.33203125" customWidth="1"/>
    <col min="10758" max="10758" width="3.6640625" customWidth="1"/>
    <col min="10759" max="10759" width="10.88671875" customWidth="1"/>
    <col min="10760" max="10760" width="6.33203125" customWidth="1"/>
    <col min="10761" max="10761" width="3.6640625" customWidth="1"/>
    <col min="10762" max="10762" width="10.88671875" customWidth="1"/>
    <col min="10763" max="10763" width="2.6640625" customWidth="1"/>
    <col min="10764" max="10764" width="12.6640625" customWidth="1"/>
    <col min="10765" max="11008" width="8" customWidth="1"/>
    <col min="11009" max="11009" width="9.109375" customWidth="1"/>
    <col min="11010" max="11012" width="15.44140625" customWidth="1"/>
    <col min="11013" max="11013" width="6.33203125" customWidth="1"/>
    <col min="11014" max="11014" width="3.6640625" customWidth="1"/>
    <col min="11015" max="11015" width="10.88671875" customWidth="1"/>
    <col min="11016" max="11016" width="6.33203125" customWidth="1"/>
    <col min="11017" max="11017" width="3.6640625" customWidth="1"/>
    <col min="11018" max="11018" width="10.88671875" customWidth="1"/>
    <col min="11019" max="11019" width="2.6640625" customWidth="1"/>
    <col min="11020" max="11020" width="12.6640625" customWidth="1"/>
    <col min="11021" max="11264" width="8" customWidth="1"/>
    <col min="11265" max="11265" width="9.109375" customWidth="1"/>
    <col min="11266" max="11268" width="15.44140625" customWidth="1"/>
    <col min="11269" max="11269" width="6.33203125" customWidth="1"/>
    <col min="11270" max="11270" width="3.6640625" customWidth="1"/>
    <col min="11271" max="11271" width="10.88671875" customWidth="1"/>
    <col min="11272" max="11272" width="6.33203125" customWidth="1"/>
    <col min="11273" max="11273" width="3.6640625" customWidth="1"/>
    <col min="11274" max="11274" width="10.88671875" customWidth="1"/>
    <col min="11275" max="11275" width="2.6640625" customWidth="1"/>
    <col min="11276" max="11276" width="12.6640625" customWidth="1"/>
    <col min="11277" max="11520" width="8" customWidth="1"/>
    <col min="11521" max="11521" width="9.109375" customWidth="1"/>
    <col min="11522" max="11524" width="15.44140625" customWidth="1"/>
    <col min="11525" max="11525" width="6.33203125" customWidth="1"/>
    <col min="11526" max="11526" width="3.6640625" customWidth="1"/>
    <col min="11527" max="11527" width="10.88671875" customWidth="1"/>
    <col min="11528" max="11528" width="6.33203125" customWidth="1"/>
    <col min="11529" max="11529" width="3.6640625" customWidth="1"/>
    <col min="11530" max="11530" width="10.88671875" customWidth="1"/>
    <col min="11531" max="11531" width="2.6640625" customWidth="1"/>
    <col min="11532" max="11532" width="12.6640625" customWidth="1"/>
    <col min="11533" max="11776" width="8" customWidth="1"/>
    <col min="11777" max="11777" width="9.109375" customWidth="1"/>
    <col min="11778" max="11780" width="15.44140625" customWidth="1"/>
    <col min="11781" max="11781" width="6.33203125" customWidth="1"/>
    <col min="11782" max="11782" width="3.6640625" customWidth="1"/>
    <col min="11783" max="11783" width="10.88671875" customWidth="1"/>
    <col min="11784" max="11784" width="6.33203125" customWidth="1"/>
    <col min="11785" max="11785" width="3.6640625" customWidth="1"/>
    <col min="11786" max="11786" width="10.88671875" customWidth="1"/>
    <col min="11787" max="11787" width="2.6640625" customWidth="1"/>
    <col min="11788" max="11788" width="12.6640625" customWidth="1"/>
    <col min="11789" max="12032" width="8" customWidth="1"/>
    <col min="12033" max="12033" width="9.109375" customWidth="1"/>
    <col min="12034" max="12036" width="15.44140625" customWidth="1"/>
    <col min="12037" max="12037" width="6.33203125" customWidth="1"/>
    <col min="12038" max="12038" width="3.6640625" customWidth="1"/>
    <col min="12039" max="12039" width="10.88671875" customWidth="1"/>
    <col min="12040" max="12040" width="6.33203125" customWidth="1"/>
    <col min="12041" max="12041" width="3.6640625" customWidth="1"/>
    <col min="12042" max="12042" width="10.88671875" customWidth="1"/>
    <col min="12043" max="12043" width="2.6640625" customWidth="1"/>
    <col min="12044" max="12044" width="12.6640625" customWidth="1"/>
    <col min="12045" max="12288" width="8" customWidth="1"/>
    <col min="12289" max="12289" width="9.109375" customWidth="1"/>
    <col min="12290" max="12292" width="15.44140625" customWidth="1"/>
    <col min="12293" max="12293" width="6.33203125" customWidth="1"/>
    <col min="12294" max="12294" width="3.6640625" customWidth="1"/>
    <col min="12295" max="12295" width="10.88671875" customWidth="1"/>
    <col min="12296" max="12296" width="6.33203125" customWidth="1"/>
    <col min="12297" max="12297" width="3.6640625" customWidth="1"/>
    <col min="12298" max="12298" width="10.88671875" customWidth="1"/>
    <col min="12299" max="12299" width="2.6640625" customWidth="1"/>
    <col min="12300" max="12300" width="12.6640625" customWidth="1"/>
    <col min="12301" max="12544" width="8" customWidth="1"/>
    <col min="12545" max="12545" width="9.109375" customWidth="1"/>
    <col min="12546" max="12548" width="15.44140625" customWidth="1"/>
    <col min="12549" max="12549" width="6.33203125" customWidth="1"/>
    <col min="12550" max="12550" width="3.6640625" customWidth="1"/>
    <col min="12551" max="12551" width="10.88671875" customWidth="1"/>
    <col min="12552" max="12552" width="6.33203125" customWidth="1"/>
    <col min="12553" max="12553" width="3.6640625" customWidth="1"/>
    <col min="12554" max="12554" width="10.88671875" customWidth="1"/>
    <col min="12555" max="12555" width="2.6640625" customWidth="1"/>
    <col min="12556" max="12556" width="12.6640625" customWidth="1"/>
    <col min="12557" max="12800" width="8" customWidth="1"/>
    <col min="12801" max="12801" width="9.109375" customWidth="1"/>
    <col min="12802" max="12804" width="15.44140625" customWidth="1"/>
    <col min="12805" max="12805" width="6.33203125" customWidth="1"/>
    <col min="12806" max="12806" width="3.6640625" customWidth="1"/>
    <col min="12807" max="12807" width="10.88671875" customWidth="1"/>
    <col min="12808" max="12808" width="6.33203125" customWidth="1"/>
    <col min="12809" max="12809" width="3.6640625" customWidth="1"/>
    <col min="12810" max="12810" width="10.88671875" customWidth="1"/>
    <col min="12811" max="12811" width="2.6640625" customWidth="1"/>
    <col min="12812" max="12812" width="12.6640625" customWidth="1"/>
    <col min="12813" max="13056" width="8" customWidth="1"/>
    <col min="13057" max="13057" width="9.109375" customWidth="1"/>
    <col min="13058" max="13060" width="15.44140625" customWidth="1"/>
    <col min="13061" max="13061" width="6.33203125" customWidth="1"/>
    <col min="13062" max="13062" width="3.6640625" customWidth="1"/>
    <col min="13063" max="13063" width="10.88671875" customWidth="1"/>
    <col min="13064" max="13064" width="6.33203125" customWidth="1"/>
    <col min="13065" max="13065" width="3.6640625" customWidth="1"/>
    <col min="13066" max="13066" width="10.88671875" customWidth="1"/>
    <col min="13067" max="13067" width="2.6640625" customWidth="1"/>
    <col min="13068" max="13068" width="12.6640625" customWidth="1"/>
    <col min="13069" max="13312" width="8" customWidth="1"/>
    <col min="13313" max="13313" width="9.109375" customWidth="1"/>
    <col min="13314" max="13316" width="15.44140625" customWidth="1"/>
    <col min="13317" max="13317" width="6.33203125" customWidth="1"/>
    <col min="13318" max="13318" width="3.6640625" customWidth="1"/>
    <col min="13319" max="13319" width="10.88671875" customWidth="1"/>
    <col min="13320" max="13320" width="6.33203125" customWidth="1"/>
    <col min="13321" max="13321" width="3.6640625" customWidth="1"/>
    <col min="13322" max="13322" width="10.88671875" customWidth="1"/>
    <col min="13323" max="13323" width="2.6640625" customWidth="1"/>
    <col min="13324" max="13324" width="12.6640625" customWidth="1"/>
    <col min="13325" max="13568" width="8" customWidth="1"/>
    <col min="13569" max="13569" width="9.109375" customWidth="1"/>
    <col min="13570" max="13572" width="15.44140625" customWidth="1"/>
    <col min="13573" max="13573" width="6.33203125" customWidth="1"/>
    <col min="13574" max="13574" width="3.6640625" customWidth="1"/>
    <col min="13575" max="13575" width="10.88671875" customWidth="1"/>
    <col min="13576" max="13576" width="6.33203125" customWidth="1"/>
    <col min="13577" max="13577" width="3.6640625" customWidth="1"/>
    <col min="13578" max="13578" width="10.88671875" customWidth="1"/>
    <col min="13579" max="13579" width="2.6640625" customWidth="1"/>
    <col min="13580" max="13580" width="12.6640625" customWidth="1"/>
    <col min="13581" max="13824" width="8" customWidth="1"/>
    <col min="13825" max="13825" width="9.109375" customWidth="1"/>
    <col min="13826" max="13828" width="15.44140625" customWidth="1"/>
    <col min="13829" max="13829" width="6.33203125" customWidth="1"/>
    <col min="13830" max="13830" width="3.6640625" customWidth="1"/>
    <col min="13831" max="13831" width="10.88671875" customWidth="1"/>
    <col min="13832" max="13832" width="6.33203125" customWidth="1"/>
    <col min="13833" max="13833" width="3.6640625" customWidth="1"/>
    <col min="13834" max="13834" width="10.88671875" customWidth="1"/>
    <col min="13835" max="13835" width="2.6640625" customWidth="1"/>
    <col min="13836" max="13836" width="12.6640625" customWidth="1"/>
    <col min="13837" max="14080" width="8" customWidth="1"/>
    <col min="14081" max="14081" width="9.109375" customWidth="1"/>
    <col min="14082" max="14084" width="15.44140625" customWidth="1"/>
    <col min="14085" max="14085" width="6.33203125" customWidth="1"/>
    <col min="14086" max="14086" width="3.6640625" customWidth="1"/>
    <col min="14087" max="14087" width="10.88671875" customWidth="1"/>
    <col min="14088" max="14088" width="6.33203125" customWidth="1"/>
    <col min="14089" max="14089" width="3.6640625" customWidth="1"/>
    <col min="14090" max="14090" width="10.88671875" customWidth="1"/>
    <col min="14091" max="14091" width="2.6640625" customWidth="1"/>
    <col min="14092" max="14092" width="12.6640625" customWidth="1"/>
    <col min="14093" max="14336" width="8" customWidth="1"/>
    <col min="14337" max="14337" width="9.109375" customWidth="1"/>
    <col min="14338" max="14340" width="15.44140625" customWidth="1"/>
    <col min="14341" max="14341" width="6.33203125" customWidth="1"/>
    <col min="14342" max="14342" width="3.6640625" customWidth="1"/>
    <col min="14343" max="14343" width="10.88671875" customWidth="1"/>
    <col min="14344" max="14344" width="6.33203125" customWidth="1"/>
    <col min="14345" max="14345" width="3.6640625" customWidth="1"/>
    <col min="14346" max="14346" width="10.88671875" customWidth="1"/>
    <col min="14347" max="14347" width="2.6640625" customWidth="1"/>
    <col min="14348" max="14348" width="12.6640625" customWidth="1"/>
    <col min="14349" max="14592" width="8" customWidth="1"/>
    <col min="14593" max="14593" width="9.109375" customWidth="1"/>
    <col min="14594" max="14596" width="15.44140625" customWidth="1"/>
    <col min="14597" max="14597" width="6.33203125" customWidth="1"/>
    <col min="14598" max="14598" width="3.6640625" customWidth="1"/>
    <col min="14599" max="14599" width="10.88671875" customWidth="1"/>
    <col min="14600" max="14600" width="6.33203125" customWidth="1"/>
    <col min="14601" max="14601" width="3.6640625" customWidth="1"/>
    <col min="14602" max="14602" width="10.88671875" customWidth="1"/>
    <col min="14603" max="14603" width="2.6640625" customWidth="1"/>
    <col min="14604" max="14604" width="12.6640625" customWidth="1"/>
    <col min="14605" max="14848" width="8" customWidth="1"/>
    <col min="14849" max="14849" width="9.109375" customWidth="1"/>
    <col min="14850" max="14852" width="15.44140625" customWidth="1"/>
    <col min="14853" max="14853" width="6.33203125" customWidth="1"/>
    <col min="14854" max="14854" width="3.6640625" customWidth="1"/>
    <col min="14855" max="14855" width="10.88671875" customWidth="1"/>
    <col min="14856" max="14856" width="6.33203125" customWidth="1"/>
    <col min="14857" max="14857" width="3.6640625" customWidth="1"/>
    <col min="14858" max="14858" width="10.88671875" customWidth="1"/>
    <col min="14859" max="14859" width="2.6640625" customWidth="1"/>
    <col min="14860" max="14860" width="12.6640625" customWidth="1"/>
    <col min="14861" max="15104" width="8" customWidth="1"/>
    <col min="15105" max="15105" width="9.109375" customWidth="1"/>
    <col min="15106" max="15108" width="15.44140625" customWidth="1"/>
    <col min="15109" max="15109" width="6.33203125" customWidth="1"/>
    <col min="15110" max="15110" width="3.6640625" customWidth="1"/>
    <col min="15111" max="15111" width="10.88671875" customWidth="1"/>
    <col min="15112" max="15112" width="6.33203125" customWidth="1"/>
    <col min="15113" max="15113" width="3.6640625" customWidth="1"/>
    <col min="15114" max="15114" width="10.88671875" customWidth="1"/>
    <col min="15115" max="15115" width="2.6640625" customWidth="1"/>
    <col min="15116" max="15116" width="12.6640625" customWidth="1"/>
    <col min="15117" max="15360" width="8" customWidth="1"/>
    <col min="15361" max="15361" width="9.109375" customWidth="1"/>
    <col min="15362" max="15364" width="15.44140625" customWidth="1"/>
    <col min="15365" max="15365" width="6.33203125" customWidth="1"/>
    <col min="15366" max="15366" width="3.6640625" customWidth="1"/>
    <col min="15367" max="15367" width="10.88671875" customWidth="1"/>
    <col min="15368" max="15368" width="6.33203125" customWidth="1"/>
    <col min="15369" max="15369" width="3.6640625" customWidth="1"/>
    <col min="15370" max="15370" width="10.88671875" customWidth="1"/>
    <col min="15371" max="15371" width="2.6640625" customWidth="1"/>
    <col min="15372" max="15372" width="12.6640625" customWidth="1"/>
    <col min="15373" max="15616" width="8" customWidth="1"/>
    <col min="15617" max="15617" width="9.109375" customWidth="1"/>
    <col min="15618" max="15620" width="15.44140625" customWidth="1"/>
    <col min="15621" max="15621" width="6.33203125" customWidth="1"/>
    <col min="15622" max="15622" width="3.6640625" customWidth="1"/>
    <col min="15623" max="15623" width="10.88671875" customWidth="1"/>
    <col min="15624" max="15624" width="6.33203125" customWidth="1"/>
    <col min="15625" max="15625" width="3.6640625" customWidth="1"/>
    <col min="15626" max="15626" width="10.88671875" customWidth="1"/>
    <col min="15627" max="15627" width="2.6640625" customWidth="1"/>
    <col min="15628" max="15628" width="12.6640625" customWidth="1"/>
    <col min="15629" max="15872" width="8" customWidth="1"/>
    <col min="15873" max="15873" width="9.109375" customWidth="1"/>
    <col min="15874" max="15876" width="15.44140625" customWidth="1"/>
    <col min="15877" max="15877" width="6.33203125" customWidth="1"/>
    <col min="15878" max="15878" width="3.6640625" customWidth="1"/>
    <col min="15879" max="15879" width="10.88671875" customWidth="1"/>
    <col min="15880" max="15880" width="6.33203125" customWidth="1"/>
    <col min="15881" max="15881" width="3.6640625" customWidth="1"/>
    <col min="15882" max="15882" width="10.88671875" customWidth="1"/>
    <col min="15883" max="15883" width="2.6640625" customWidth="1"/>
    <col min="15884" max="15884" width="12.6640625" customWidth="1"/>
    <col min="15885" max="16128" width="8" customWidth="1"/>
    <col min="16129" max="16129" width="9.109375" customWidth="1"/>
    <col min="16130" max="16132" width="15.44140625" customWidth="1"/>
    <col min="16133" max="16133" width="6.33203125" customWidth="1"/>
    <col min="16134" max="16134" width="3.6640625" customWidth="1"/>
    <col min="16135" max="16135" width="10.88671875" customWidth="1"/>
    <col min="16136" max="16136" width="6.33203125" customWidth="1"/>
    <col min="16137" max="16137" width="3.6640625" customWidth="1"/>
    <col min="16138" max="16138" width="10.88671875" customWidth="1"/>
    <col min="16139" max="16139" width="2.6640625" customWidth="1"/>
    <col min="16140" max="16140" width="12.6640625" customWidth="1"/>
    <col min="16141" max="16384" width="8" customWidth="1"/>
  </cols>
  <sheetData>
    <row r="1" spans="1:12" ht="12.75" customHeight="1" x14ac:dyDescent="0.3">
      <c r="A1" s="107" t="s">
        <v>113</v>
      </c>
      <c r="B1" s="108"/>
      <c r="C1" s="108"/>
      <c r="D1" s="108"/>
    </row>
    <row r="2" spans="1:12" ht="15.75" customHeight="1" x14ac:dyDescent="0.3">
      <c r="A2" s="57" t="s">
        <v>153</v>
      </c>
      <c r="B2" s="1"/>
      <c r="C2" s="1"/>
      <c r="D2" s="1"/>
    </row>
    <row r="3" spans="1:12" ht="1.95" customHeight="1" x14ac:dyDescent="0.3"/>
    <row r="4" spans="1:12" ht="11.25" customHeight="1" x14ac:dyDescent="0.3">
      <c r="A4" s="109" t="s">
        <v>6</v>
      </c>
      <c r="B4" s="110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ht="1.95" customHeight="1" x14ac:dyDescent="0.3">
      <c r="A5" s="111"/>
      <c r="B5" s="11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1.25" customHeight="1" x14ac:dyDescent="0.3">
      <c r="A6" s="109" t="s">
        <v>154</v>
      </c>
      <c r="B6" s="110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ht="1.95" customHeight="1" x14ac:dyDescent="0.3">
      <c r="A7" s="111"/>
      <c r="B7" s="11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2.75" customHeight="1" x14ac:dyDescent="0.3">
      <c r="A8" s="112" t="s">
        <v>36</v>
      </c>
      <c r="B8" s="113" t="s">
        <v>37</v>
      </c>
      <c r="C8" s="113" t="s">
        <v>38</v>
      </c>
      <c r="D8" s="114" t="s">
        <v>39</v>
      </c>
      <c r="E8" s="115" t="s">
        <v>11</v>
      </c>
      <c r="F8" s="115"/>
      <c r="G8" s="115"/>
      <c r="H8" s="116" t="s">
        <v>12</v>
      </c>
      <c r="I8" s="116"/>
      <c r="J8" s="116"/>
      <c r="K8" s="113" t="s">
        <v>40</v>
      </c>
      <c r="L8" s="113"/>
    </row>
    <row r="9" spans="1:12" ht="12.75" customHeight="1" x14ac:dyDescent="0.3">
      <c r="A9" s="117"/>
      <c r="B9" s="118"/>
      <c r="C9" s="118"/>
      <c r="D9" s="119"/>
      <c r="E9" s="120" t="s">
        <v>7</v>
      </c>
      <c r="F9" s="121"/>
      <c r="G9" s="121"/>
      <c r="H9" s="122" t="s">
        <v>7</v>
      </c>
      <c r="I9" s="121"/>
      <c r="J9" s="121"/>
      <c r="K9" s="117"/>
      <c r="L9" s="123"/>
    </row>
    <row r="10" spans="1:12" ht="12.75" customHeight="1" x14ac:dyDescent="0.3">
      <c r="A10" s="124" t="s">
        <v>41</v>
      </c>
      <c r="B10" s="124"/>
      <c r="C10" s="124"/>
      <c r="D10" s="124"/>
      <c r="E10" s="125"/>
      <c r="F10" s="125"/>
      <c r="G10" s="125"/>
      <c r="H10" s="125"/>
      <c r="I10" s="125"/>
      <c r="J10" s="125"/>
      <c r="K10" s="126"/>
      <c r="L10" s="127">
        <v>0</v>
      </c>
    </row>
    <row r="11" spans="1:12" ht="120" customHeight="1" outlineLevel="1" x14ac:dyDescent="0.3">
      <c r="A11" s="128" t="s">
        <v>74</v>
      </c>
      <c r="B11" s="129" t="s">
        <v>75</v>
      </c>
      <c r="C11" s="129" t="s">
        <v>114</v>
      </c>
      <c r="D11" s="129" t="s">
        <v>42</v>
      </c>
      <c r="E11" s="130" t="s">
        <v>44</v>
      </c>
      <c r="F11" s="131"/>
      <c r="G11" s="131"/>
      <c r="H11" s="130" t="s">
        <v>14</v>
      </c>
      <c r="I11" s="132">
        <v>49000</v>
      </c>
      <c r="J11" s="132"/>
      <c r="K11" s="133"/>
      <c r="L11" s="134"/>
    </row>
    <row r="12" spans="1:12" ht="120" customHeight="1" outlineLevel="1" x14ac:dyDescent="0.3">
      <c r="A12" s="128" t="s">
        <v>76</v>
      </c>
      <c r="B12" s="129" t="s">
        <v>77</v>
      </c>
      <c r="C12" s="129" t="s">
        <v>114</v>
      </c>
      <c r="D12" s="129" t="s">
        <v>42</v>
      </c>
      <c r="E12" s="130" t="s">
        <v>44</v>
      </c>
      <c r="F12" s="131"/>
      <c r="G12" s="131"/>
      <c r="H12" s="130" t="s">
        <v>14</v>
      </c>
      <c r="I12" s="132">
        <v>56250</v>
      </c>
      <c r="J12" s="132"/>
      <c r="K12" s="133"/>
      <c r="L12" s="134"/>
    </row>
    <row r="13" spans="1:12" ht="120" customHeight="1" outlineLevel="1" x14ac:dyDescent="0.3">
      <c r="A13" s="128" t="s">
        <v>78</v>
      </c>
      <c r="B13" s="129" t="s">
        <v>79</v>
      </c>
      <c r="C13" s="129" t="s">
        <v>80</v>
      </c>
      <c r="D13" s="129" t="s">
        <v>42</v>
      </c>
      <c r="E13" s="130" t="s">
        <v>43</v>
      </c>
      <c r="F13" s="131"/>
      <c r="G13" s="131"/>
      <c r="H13" s="130" t="s">
        <v>14</v>
      </c>
      <c r="I13" s="132">
        <v>19617</v>
      </c>
      <c r="J13" s="132"/>
      <c r="K13" s="133"/>
      <c r="L13" s="134"/>
    </row>
    <row r="14" spans="1:12" ht="144" customHeight="1" outlineLevel="1" x14ac:dyDescent="0.3">
      <c r="A14" s="128" t="s">
        <v>86</v>
      </c>
      <c r="B14" s="129" t="s">
        <v>87</v>
      </c>
      <c r="C14" s="129" t="s">
        <v>115</v>
      </c>
      <c r="D14" s="129" t="s">
        <v>42</v>
      </c>
      <c r="E14" s="130" t="s">
        <v>43</v>
      </c>
      <c r="F14" s="131"/>
      <c r="G14" s="131"/>
      <c r="H14" s="130" t="s">
        <v>14</v>
      </c>
      <c r="I14" s="132">
        <v>3348</v>
      </c>
      <c r="J14" s="132"/>
      <c r="K14" s="133"/>
      <c r="L14" s="134"/>
    </row>
    <row r="15" spans="1:12" ht="144" customHeight="1" outlineLevel="1" x14ac:dyDescent="0.3">
      <c r="A15" s="128" t="s">
        <v>88</v>
      </c>
      <c r="B15" s="129" t="s">
        <v>89</v>
      </c>
      <c r="C15" s="129" t="s">
        <v>116</v>
      </c>
      <c r="D15" s="129" t="s">
        <v>42</v>
      </c>
      <c r="E15" s="130" t="s">
        <v>43</v>
      </c>
      <c r="F15" s="131"/>
      <c r="G15" s="131"/>
      <c r="H15" s="130" t="s">
        <v>14</v>
      </c>
      <c r="I15" s="132">
        <v>4773</v>
      </c>
      <c r="J15" s="132"/>
      <c r="K15" s="133"/>
      <c r="L15" s="134"/>
    </row>
    <row r="16" spans="1:12" ht="180" customHeight="1" outlineLevel="1" x14ac:dyDescent="0.3">
      <c r="A16" s="128" t="s">
        <v>117</v>
      </c>
      <c r="B16" s="129" t="s">
        <v>118</v>
      </c>
      <c r="C16" s="129" t="s">
        <v>119</v>
      </c>
      <c r="D16" s="129" t="s">
        <v>42</v>
      </c>
      <c r="E16" s="130" t="s">
        <v>120</v>
      </c>
      <c r="F16" s="131"/>
      <c r="G16" s="131"/>
      <c r="H16" s="130" t="s">
        <v>14</v>
      </c>
      <c r="I16" s="132">
        <v>5100</v>
      </c>
      <c r="J16" s="132"/>
      <c r="K16" s="133"/>
      <c r="L16" s="134"/>
    </row>
    <row r="17" spans="1:12" ht="156" customHeight="1" outlineLevel="1" x14ac:dyDescent="0.3">
      <c r="A17" s="128" t="s">
        <v>155</v>
      </c>
      <c r="B17" s="129" t="s">
        <v>156</v>
      </c>
      <c r="C17" s="129" t="s">
        <v>157</v>
      </c>
      <c r="D17" s="129" t="s">
        <v>42</v>
      </c>
      <c r="E17" s="130" t="s">
        <v>44</v>
      </c>
      <c r="F17" s="131"/>
      <c r="G17" s="131"/>
      <c r="H17" s="130" t="s">
        <v>14</v>
      </c>
      <c r="I17" s="132">
        <v>57135</v>
      </c>
      <c r="J17" s="132"/>
      <c r="K17" s="133"/>
      <c r="L17" s="134"/>
    </row>
    <row r="18" spans="1:12" ht="120" customHeight="1" outlineLevel="1" x14ac:dyDescent="0.3">
      <c r="A18" s="128" t="s">
        <v>158</v>
      </c>
      <c r="B18" s="129" t="s">
        <v>159</v>
      </c>
      <c r="C18" s="129" t="s">
        <v>160</v>
      </c>
      <c r="D18" s="129" t="s">
        <v>42</v>
      </c>
      <c r="E18" s="130" t="s">
        <v>44</v>
      </c>
      <c r="F18" s="131"/>
      <c r="G18" s="131"/>
      <c r="H18" s="130" t="s">
        <v>14</v>
      </c>
      <c r="I18" s="132">
        <v>5000</v>
      </c>
      <c r="J18" s="132"/>
      <c r="K18" s="133"/>
      <c r="L18" s="134"/>
    </row>
    <row r="19" spans="1:12" ht="108" customHeight="1" outlineLevel="1" x14ac:dyDescent="0.3">
      <c r="A19" s="128" t="s">
        <v>161</v>
      </c>
      <c r="B19" s="129" t="s">
        <v>162</v>
      </c>
      <c r="C19" s="129" t="s">
        <v>160</v>
      </c>
      <c r="D19" s="129" t="s">
        <v>42</v>
      </c>
      <c r="E19" s="130" t="s">
        <v>44</v>
      </c>
      <c r="F19" s="131"/>
      <c r="G19" s="131"/>
      <c r="H19" s="130" t="s">
        <v>14</v>
      </c>
      <c r="I19" s="132">
        <v>22500</v>
      </c>
      <c r="J19" s="132"/>
      <c r="K19" s="133"/>
      <c r="L19" s="134"/>
    </row>
    <row r="20" spans="1:12" ht="12.75" customHeight="1" x14ac:dyDescent="0.3">
      <c r="A20" s="135" t="s">
        <v>45</v>
      </c>
      <c r="B20" s="135"/>
      <c r="C20" s="135"/>
      <c r="D20" s="135"/>
      <c r="E20" s="136">
        <v>0</v>
      </c>
      <c r="F20" s="136"/>
      <c r="G20" s="136"/>
      <c r="H20" s="137">
        <v>222723</v>
      </c>
      <c r="I20" s="137"/>
      <c r="J20" s="137"/>
      <c r="K20" s="138"/>
      <c r="L20" s="139">
        <v>0</v>
      </c>
    </row>
  </sheetData>
  <mergeCells count="35">
    <mergeCell ref="A20:D20"/>
    <mergeCell ref="E20:G20"/>
    <mergeCell ref="H20:J20"/>
    <mergeCell ref="F17:G17"/>
    <mergeCell ref="I17:J17"/>
    <mergeCell ref="F18:G18"/>
    <mergeCell ref="I18:J18"/>
    <mergeCell ref="F19:G19"/>
    <mergeCell ref="I19:J19"/>
    <mergeCell ref="I12:J12"/>
    <mergeCell ref="A4:L4"/>
    <mergeCell ref="A6:L6"/>
    <mergeCell ref="A8:A9"/>
    <mergeCell ref="B8:B9"/>
    <mergeCell ref="C8:C9"/>
    <mergeCell ref="D8:D9"/>
    <mergeCell ref="E8:G8"/>
    <mergeCell ref="H8:J8"/>
    <mergeCell ref="K8:L9"/>
    <mergeCell ref="F9:G9"/>
    <mergeCell ref="I9:J9"/>
    <mergeCell ref="A10:D10"/>
    <mergeCell ref="A1:D1"/>
    <mergeCell ref="F16:G16"/>
    <mergeCell ref="I16:J16"/>
    <mergeCell ref="F13:G13"/>
    <mergeCell ref="I13:J13"/>
    <mergeCell ref="F14:G14"/>
    <mergeCell ref="I14:J14"/>
    <mergeCell ref="F15:G15"/>
    <mergeCell ref="I15:J15"/>
    <mergeCell ref="E10:J10"/>
    <mergeCell ref="F11:G11"/>
    <mergeCell ref="I11:J11"/>
    <mergeCell ref="F12:G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BD25-5361-42D5-B633-73F2603352C4}">
  <dimension ref="A1:G42"/>
  <sheetViews>
    <sheetView topLeftCell="A31" workbookViewId="0">
      <selection activeCell="E16" sqref="E16"/>
    </sheetView>
  </sheetViews>
  <sheetFormatPr defaultRowHeight="14.4" outlineLevelRow="1" x14ac:dyDescent="0.3"/>
  <cols>
    <col min="1" max="1" width="27.21875" customWidth="1"/>
    <col min="2" max="7" width="14.5546875" customWidth="1"/>
    <col min="8" max="256" width="8" customWidth="1"/>
    <col min="257" max="257" width="27.21875" customWidth="1"/>
    <col min="258" max="263" width="14.5546875" customWidth="1"/>
    <col min="264" max="512" width="8" customWidth="1"/>
    <col min="513" max="513" width="27.21875" customWidth="1"/>
    <col min="514" max="519" width="14.5546875" customWidth="1"/>
    <col min="520" max="768" width="8" customWidth="1"/>
    <col min="769" max="769" width="27.21875" customWidth="1"/>
    <col min="770" max="775" width="14.5546875" customWidth="1"/>
    <col min="776" max="1024" width="8" customWidth="1"/>
    <col min="1025" max="1025" width="27.21875" customWidth="1"/>
    <col min="1026" max="1031" width="14.5546875" customWidth="1"/>
    <col min="1032" max="1280" width="8" customWidth="1"/>
    <col min="1281" max="1281" width="27.21875" customWidth="1"/>
    <col min="1282" max="1287" width="14.5546875" customWidth="1"/>
    <col min="1288" max="1536" width="8" customWidth="1"/>
    <col min="1537" max="1537" width="27.21875" customWidth="1"/>
    <col min="1538" max="1543" width="14.5546875" customWidth="1"/>
    <col min="1544" max="1792" width="8" customWidth="1"/>
    <col min="1793" max="1793" width="27.21875" customWidth="1"/>
    <col min="1794" max="1799" width="14.5546875" customWidth="1"/>
    <col min="1800" max="2048" width="8" customWidth="1"/>
    <col min="2049" max="2049" width="27.21875" customWidth="1"/>
    <col min="2050" max="2055" width="14.5546875" customWidth="1"/>
    <col min="2056" max="2304" width="8" customWidth="1"/>
    <col min="2305" max="2305" width="27.21875" customWidth="1"/>
    <col min="2306" max="2311" width="14.5546875" customWidth="1"/>
    <col min="2312" max="2560" width="8" customWidth="1"/>
    <col min="2561" max="2561" width="27.21875" customWidth="1"/>
    <col min="2562" max="2567" width="14.5546875" customWidth="1"/>
    <col min="2568" max="2816" width="8" customWidth="1"/>
    <col min="2817" max="2817" width="27.21875" customWidth="1"/>
    <col min="2818" max="2823" width="14.5546875" customWidth="1"/>
    <col min="2824" max="3072" width="8" customWidth="1"/>
    <col min="3073" max="3073" width="27.21875" customWidth="1"/>
    <col min="3074" max="3079" width="14.5546875" customWidth="1"/>
    <col min="3080" max="3328" width="8" customWidth="1"/>
    <col min="3329" max="3329" width="27.21875" customWidth="1"/>
    <col min="3330" max="3335" width="14.5546875" customWidth="1"/>
    <col min="3336" max="3584" width="8" customWidth="1"/>
    <col min="3585" max="3585" width="27.21875" customWidth="1"/>
    <col min="3586" max="3591" width="14.5546875" customWidth="1"/>
    <col min="3592" max="3840" width="8" customWidth="1"/>
    <col min="3841" max="3841" width="27.21875" customWidth="1"/>
    <col min="3842" max="3847" width="14.5546875" customWidth="1"/>
    <col min="3848" max="4096" width="8" customWidth="1"/>
    <col min="4097" max="4097" width="27.21875" customWidth="1"/>
    <col min="4098" max="4103" width="14.5546875" customWidth="1"/>
    <col min="4104" max="4352" width="8" customWidth="1"/>
    <col min="4353" max="4353" width="27.21875" customWidth="1"/>
    <col min="4354" max="4359" width="14.5546875" customWidth="1"/>
    <col min="4360" max="4608" width="8" customWidth="1"/>
    <col min="4609" max="4609" width="27.21875" customWidth="1"/>
    <col min="4610" max="4615" width="14.5546875" customWidth="1"/>
    <col min="4616" max="4864" width="8" customWidth="1"/>
    <col min="4865" max="4865" width="27.21875" customWidth="1"/>
    <col min="4866" max="4871" width="14.5546875" customWidth="1"/>
    <col min="4872" max="5120" width="8" customWidth="1"/>
    <col min="5121" max="5121" width="27.21875" customWidth="1"/>
    <col min="5122" max="5127" width="14.5546875" customWidth="1"/>
    <col min="5128" max="5376" width="8" customWidth="1"/>
    <col min="5377" max="5377" width="27.21875" customWidth="1"/>
    <col min="5378" max="5383" width="14.5546875" customWidth="1"/>
    <col min="5384" max="5632" width="8" customWidth="1"/>
    <col min="5633" max="5633" width="27.21875" customWidth="1"/>
    <col min="5634" max="5639" width="14.5546875" customWidth="1"/>
    <col min="5640" max="5888" width="8" customWidth="1"/>
    <col min="5889" max="5889" width="27.21875" customWidth="1"/>
    <col min="5890" max="5895" width="14.5546875" customWidth="1"/>
    <col min="5896" max="6144" width="8" customWidth="1"/>
    <col min="6145" max="6145" width="27.21875" customWidth="1"/>
    <col min="6146" max="6151" width="14.5546875" customWidth="1"/>
    <col min="6152" max="6400" width="8" customWidth="1"/>
    <col min="6401" max="6401" width="27.21875" customWidth="1"/>
    <col min="6402" max="6407" width="14.5546875" customWidth="1"/>
    <col min="6408" max="6656" width="8" customWidth="1"/>
    <col min="6657" max="6657" width="27.21875" customWidth="1"/>
    <col min="6658" max="6663" width="14.5546875" customWidth="1"/>
    <col min="6664" max="6912" width="8" customWidth="1"/>
    <col min="6913" max="6913" width="27.21875" customWidth="1"/>
    <col min="6914" max="6919" width="14.5546875" customWidth="1"/>
    <col min="6920" max="7168" width="8" customWidth="1"/>
    <col min="7169" max="7169" width="27.21875" customWidth="1"/>
    <col min="7170" max="7175" width="14.5546875" customWidth="1"/>
    <col min="7176" max="7424" width="8" customWidth="1"/>
    <col min="7425" max="7425" width="27.21875" customWidth="1"/>
    <col min="7426" max="7431" width="14.5546875" customWidth="1"/>
    <col min="7432" max="7680" width="8" customWidth="1"/>
    <col min="7681" max="7681" width="27.21875" customWidth="1"/>
    <col min="7682" max="7687" width="14.5546875" customWidth="1"/>
    <col min="7688" max="7936" width="8" customWidth="1"/>
    <col min="7937" max="7937" width="27.21875" customWidth="1"/>
    <col min="7938" max="7943" width="14.5546875" customWidth="1"/>
    <col min="7944" max="8192" width="8" customWidth="1"/>
    <col min="8193" max="8193" width="27.21875" customWidth="1"/>
    <col min="8194" max="8199" width="14.5546875" customWidth="1"/>
    <col min="8200" max="8448" width="8" customWidth="1"/>
    <col min="8449" max="8449" width="27.21875" customWidth="1"/>
    <col min="8450" max="8455" width="14.5546875" customWidth="1"/>
    <col min="8456" max="8704" width="8" customWidth="1"/>
    <col min="8705" max="8705" width="27.21875" customWidth="1"/>
    <col min="8706" max="8711" width="14.5546875" customWidth="1"/>
    <col min="8712" max="8960" width="8" customWidth="1"/>
    <col min="8961" max="8961" width="27.21875" customWidth="1"/>
    <col min="8962" max="8967" width="14.5546875" customWidth="1"/>
    <col min="8968" max="9216" width="8" customWidth="1"/>
    <col min="9217" max="9217" width="27.21875" customWidth="1"/>
    <col min="9218" max="9223" width="14.5546875" customWidth="1"/>
    <col min="9224" max="9472" width="8" customWidth="1"/>
    <col min="9473" max="9473" width="27.21875" customWidth="1"/>
    <col min="9474" max="9479" width="14.5546875" customWidth="1"/>
    <col min="9480" max="9728" width="8" customWidth="1"/>
    <col min="9729" max="9729" width="27.21875" customWidth="1"/>
    <col min="9730" max="9735" width="14.5546875" customWidth="1"/>
    <col min="9736" max="9984" width="8" customWidth="1"/>
    <col min="9985" max="9985" width="27.21875" customWidth="1"/>
    <col min="9986" max="9991" width="14.5546875" customWidth="1"/>
    <col min="9992" max="10240" width="8" customWidth="1"/>
    <col min="10241" max="10241" width="27.21875" customWidth="1"/>
    <col min="10242" max="10247" width="14.5546875" customWidth="1"/>
    <col min="10248" max="10496" width="8" customWidth="1"/>
    <col min="10497" max="10497" width="27.21875" customWidth="1"/>
    <col min="10498" max="10503" width="14.5546875" customWidth="1"/>
    <col min="10504" max="10752" width="8" customWidth="1"/>
    <col min="10753" max="10753" width="27.21875" customWidth="1"/>
    <col min="10754" max="10759" width="14.5546875" customWidth="1"/>
    <col min="10760" max="11008" width="8" customWidth="1"/>
    <col min="11009" max="11009" width="27.21875" customWidth="1"/>
    <col min="11010" max="11015" width="14.5546875" customWidth="1"/>
    <col min="11016" max="11264" width="8" customWidth="1"/>
    <col min="11265" max="11265" width="27.21875" customWidth="1"/>
    <col min="11266" max="11271" width="14.5546875" customWidth="1"/>
    <col min="11272" max="11520" width="8" customWidth="1"/>
    <col min="11521" max="11521" width="27.21875" customWidth="1"/>
    <col min="11522" max="11527" width="14.5546875" customWidth="1"/>
    <col min="11528" max="11776" width="8" customWidth="1"/>
    <col min="11777" max="11777" width="27.21875" customWidth="1"/>
    <col min="11778" max="11783" width="14.5546875" customWidth="1"/>
    <col min="11784" max="12032" width="8" customWidth="1"/>
    <col min="12033" max="12033" width="27.21875" customWidth="1"/>
    <col min="12034" max="12039" width="14.5546875" customWidth="1"/>
    <col min="12040" max="12288" width="8" customWidth="1"/>
    <col min="12289" max="12289" width="27.21875" customWidth="1"/>
    <col min="12290" max="12295" width="14.5546875" customWidth="1"/>
    <col min="12296" max="12544" width="8" customWidth="1"/>
    <col min="12545" max="12545" width="27.21875" customWidth="1"/>
    <col min="12546" max="12551" width="14.5546875" customWidth="1"/>
    <col min="12552" max="12800" width="8" customWidth="1"/>
    <col min="12801" max="12801" width="27.21875" customWidth="1"/>
    <col min="12802" max="12807" width="14.5546875" customWidth="1"/>
    <col min="12808" max="13056" width="8" customWidth="1"/>
    <col min="13057" max="13057" width="27.21875" customWidth="1"/>
    <col min="13058" max="13063" width="14.5546875" customWidth="1"/>
    <col min="13064" max="13312" width="8" customWidth="1"/>
    <col min="13313" max="13313" width="27.21875" customWidth="1"/>
    <col min="13314" max="13319" width="14.5546875" customWidth="1"/>
    <col min="13320" max="13568" width="8" customWidth="1"/>
    <col min="13569" max="13569" width="27.21875" customWidth="1"/>
    <col min="13570" max="13575" width="14.5546875" customWidth="1"/>
    <col min="13576" max="13824" width="8" customWidth="1"/>
    <col min="13825" max="13825" width="27.21875" customWidth="1"/>
    <col min="13826" max="13831" width="14.5546875" customWidth="1"/>
    <col min="13832" max="14080" width="8" customWidth="1"/>
    <col min="14081" max="14081" width="27.21875" customWidth="1"/>
    <col min="14082" max="14087" width="14.5546875" customWidth="1"/>
    <col min="14088" max="14336" width="8" customWidth="1"/>
    <col min="14337" max="14337" width="27.21875" customWidth="1"/>
    <col min="14338" max="14343" width="14.5546875" customWidth="1"/>
    <col min="14344" max="14592" width="8" customWidth="1"/>
    <col min="14593" max="14593" width="27.21875" customWidth="1"/>
    <col min="14594" max="14599" width="14.5546875" customWidth="1"/>
    <col min="14600" max="14848" width="8" customWidth="1"/>
    <col min="14849" max="14849" width="27.21875" customWidth="1"/>
    <col min="14850" max="14855" width="14.5546875" customWidth="1"/>
    <col min="14856" max="15104" width="8" customWidth="1"/>
    <col min="15105" max="15105" width="27.21875" customWidth="1"/>
    <col min="15106" max="15111" width="14.5546875" customWidth="1"/>
    <col min="15112" max="15360" width="8" customWidth="1"/>
    <col min="15361" max="15361" width="27.21875" customWidth="1"/>
    <col min="15362" max="15367" width="14.5546875" customWidth="1"/>
    <col min="15368" max="15616" width="8" customWidth="1"/>
    <col min="15617" max="15617" width="27.21875" customWidth="1"/>
    <col min="15618" max="15623" width="14.5546875" customWidth="1"/>
    <col min="15624" max="15872" width="8" customWidth="1"/>
    <col min="15873" max="15873" width="27.21875" customWidth="1"/>
    <col min="15874" max="15879" width="14.5546875" customWidth="1"/>
    <col min="15880" max="16128" width="8" customWidth="1"/>
    <col min="16129" max="16129" width="27.21875" customWidth="1"/>
    <col min="16130" max="16135" width="14.5546875" customWidth="1"/>
    <col min="16136" max="16384" width="8" customWidth="1"/>
  </cols>
  <sheetData>
    <row r="1" spans="1:7" ht="12.75" customHeight="1" x14ac:dyDescent="0.3">
      <c r="A1" s="107" t="s">
        <v>113</v>
      </c>
      <c r="B1" s="108"/>
      <c r="C1" s="108"/>
      <c r="D1" s="108"/>
    </row>
    <row r="2" spans="1:7" ht="15.75" customHeight="1" x14ac:dyDescent="0.3">
      <c r="A2" s="57" t="s">
        <v>163</v>
      </c>
      <c r="B2" s="1"/>
      <c r="C2" s="1"/>
      <c r="D2" s="1"/>
    </row>
    <row r="3" spans="1:7" ht="1.95" customHeight="1" x14ac:dyDescent="0.3"/>
    <row r="4" spans="1:7" ht="11.25" customHeight="1" x14ac:dyDescent="0.3">
      <c r="A4" s="109" t="s">
        <v>6</v>
      </c>
      <c r="B4" s="110"/>
      <c r="C4" s="108"/>
      <c r="D4" s="108"/>
      <c r="E4" s="108"/>
      <c r="F4" s="108"/>
      <c r="G4" s="108"/>
    </row>
    <row r="5" spans="1:7" ht="1.95" customHeight="1" x14ac:dyDescent="0.3">
      <c r="A5" s="111"/>
      <c r="B5" s="111"/>
      <c r="C5" s="1"/>
      <c r="D5" s="1"/>
      <c r="E5" s="1"/>
      <c r="F5" s="1"/>
      <c r="G5" s="1"/>
    </row>
    <row r="6" spans="1:7" ht="12.75" customHeight="1" x14ac:dyDescent="0.3">
      <c r="A6" s="140" t="s">
        <v>7</v>
      </c>
      <c r="B6" s="141" t="s">
        <v>8</v>
      </c>
      <c r="C6" s="141"/>
      <c r="D6" s="141" t="s">
        <v>9</v>
      </c>
      <c r="E6" s="141"/>
      <c r="F6" s="141" t="s">
        <v>10</v>
      </c>
      <c r="G6" s="141"/>
    </row>
    <row r="7" spans="1:7" ht="12.75" customHeight="1" x14ac:dyDescent="0.3">
      <c r="A7" s="142" t="s">
        <v>13</v>
      </c>
      <c r="B7" s="143" t="s">
        <v>11</v>
      </c>
      <c r="C7" s="143" t="s">
        <v>12</v>
      </c>
      <c r="D7" s="143" t="s">
        <v>11</v>
      </c>
      <c r="E7" s="143" t="s">
        <v>12</v>
      </c>
      <c r="F7" s="143" t="s">
        <v>11</v>
      </c>
      <c r="G7" s="143" t="s">
        <v>12</v>
      </c>
    </row>
    <row r="8" spans="1:7" ht="12.75" customHeight="1" x14ac:dyDescent="0.3">
      <c r="A8" s="144"/>
      <c r="B8" s="145"/>
      <c r="C8" s="145"/>
      <c r="D8" s="145"/>
      <c r="E8" s="145"/>
      <c r="F8" s="145"/>
      <c r="G8" s="145"/>
    </row>
    <row r="9" spans="1:7" ht="12.75" customHeight="1" x14ac:dyDescent="0.3">
      <c r="A9" s="146" t="s">
        <v>14</v>
      </c>
      <c r="B9" s="147">
        <v>732436.52</v>
      </c>
      <c r="C9" s="148"/>
      <c r="D9" s="147">
        <v>7601843.9100000001</v>
      </c>
      <c r="E9" s="147">
        <v>8223196.6600000001</v>
      </c>
      <c r="F9" s="147">
        <v>111083.77</v>
      </c>
      <c r="G9" s="148"/>
    </row>
    <row r="10" spans="1:7" ht="12" customHeight="1" outlineLevel="1" x14ac:dyDescent="0.3">
      <c r="A10" s="149" t="s">
        <v>15</v>
      </c>
      <c r="B10" s="150"/>
      <c r="C10" s="150"/>
      <c r="D10" s="151">
        <v>70417.399999999994</v>
      </c>
      <c r="E10" s="150"/>
      <c r="F10" s="150"/>
      <c r="G10" s="150"/>
    </row>
    <row r="11" spans="1:7" ht="24" customHeight="1" outlineLevel="1" x14ac:dyDescent="0.3">
      <c r="A11" s="149" t="s">
        <v>16</v>
      </c>
      <c r="B11" s="150"/>
      <c r="C11" s="150"/>
      <c r="D11" s="150"/>
      <c r="E11" s="151">
        <v>16400</v>
      </c>
      <c r="F11" s="150"/>
      <c r="G11" s="150"/>
    </row>
    <row r="12" spans="1:7" ht="24" customHeight="1" outlineLevel="1" x14ac:dyDescent="0.3">
      <c r="A12" s="149" t="s">
        <v>17</v>
      </c>
      <c r="B12" s="150"/>
      <c r="C12" s="150"/>
      <c r="D12" s="150"/>
      <c r="E12" s="151">
        <v>27000</v>
      </c>
      <c r="F12" s="150"/>
      <c r="G12" s="150"/>
    </row>
    <row r="13" spans="1:7" ht="24" customHeight="1" outlineLevel="1" x14ac:dyDescent="0.3">
      <c r="A13" s="149" t="s">
        <v>122</v>
      </c>
      <c r="B13" s="150"/>
      <c r="C13" s="150"/>
      <c r="D13" s="150"/>
      <c r="E13" s="151">
        <v>18000</v>
      </c>
      <c r="F13" s="150"/>
      <c r="G13" s="150"/>
    </row>
    <row r="14" spans="1:7" ht="12" customHeight="1" outlineLevel="1" x14ac:dyDescent="0.3">
      <c r="A14" s="149" t="s">
        <v>18</v>
      </c>
      <c r="B14" s="150"/>
      <c r="C14" s="150"/>
      <c r="D14" s="150"/>
      <c r="E14" s="151">
        <v>125000</v>
      </c>
      <c r="F14" s="150"/>
      <c r="G14" s="150"/>
    </row>
    <row r="15" spans="1:7" ht="24" customHeight="1" outlineLevel="1" x14ac:dyDescent="0.3">
      <c r="A15" s="149" t="s">
        <v>81</v>
      </c>
      <c r="B15" s="150"/>
      <c r="C15" s="150"/>
      <c r="D15" s="150"/>
      <c r="E15" s="151">
        <v>84191</v>
      </c>
      <c r="F15" s="150"/>
      <c r="G15" s="150"/>
    </row>
    <row r="16" spans="1:7" ht="12" customHeight="1" outlineLevel="1" x14ac:dyDescent="0.3">
      <c r="A16" s="149" t="s">
        <v>19</v>
      </c>
      <c r="B16" s="150"/>
      <c r="C16" s="150"/>
      <c r="D16" s="151">
        <v>6500000</v>
      </c>
      <c r="E16" s="150"/>
      <c r="F16" s="150"/>
      <c r="G16" s="150"/>
    </row>
    <row r="17" spans="1:7" ht="12" customHeight="1" outlineLevel="1" x14ac:dyDescent="0.3">
      <c r="A17" s="149" t="s">
        <v>82</v>
      </c>
      <c r="B17" s="150"/>
      <c r="C17" s="150"/>
      <c r="D17" s="151">
        <v>28322</v>
      </c>
      <c r="E17" s="150"/>
      <c r="F17" s="150"/>
      <c r="G17" s="150"/>
    </row>
    <row r="18" spans="1:7" ht="12" customHeight="1" outlineLevel="1" x14ac:dyDescent="0.3">
      <c r="A18" s="149" t="s">
        <v>20</v>
      </c>
      <c r="B18" s="150"/>
      <c r="C18" s="150"/>
      <c r="D18" s="150"/>
      <c r="E18" s="151">
        <v>500268.44</v>
      </c>
      <c r="F18" s="150"/>
      <c r="G18" s="150"/>
    </row>
    <row r="19" spans="1:7" ht="24" customHeight="1" outlineLevel="1" x14ac:dyDescent="0.3">
      <c r="A19" s="149" t="s">
        <v>21</v>
      </c>
      <c r="B19" s="150"/>
      <c r="C19" s="150"/>
      <c r="D19" s="150"/>
      <c r="E19" s="151">
        <v>216484.85</v>
      </c>
      <c r="F19" s="150"/>
      <c r="G19" s="150"/>
    </row>
    <row r="20" spans="1:7" ht="24" customHeight="1" outlineLevel="1" x14ac:dyDescent="0.3">
      <c r="A20" s="149" t="s">
        <v>22</v>
      </c>
      <c r="B20" s="150"/>
      <c r="C20" s="150"/>
      <c r="D20" s="150"/>
      <c r="E20" s="151">
        <v>18000</v>
      </c>
      <c r="F20" s="150"/>
      <c r="G20" s="150"/>
    </row>
    <row r="21" spans="1:7" ht="12" customHeight="1" outlineLevel="1" x14ac:dyDescent="0.3">
      <c r="A21" s="149" t="s">
        <v>23</v>
      </c>
      <c r="B21" s="150"/>
      <c r="C21" s="150"/>
      <c r="D21" s="150"/>
      <c r="E21" s="151">
        <v>41416</v>
      </c>
      <c r="F21" s="150"/>
      <c r="G21" s="150"/>
    </row>
    <row r="22" spans="1:7" ht="12" customHeight="1" outlineLevel="1" x14ac:dyDescent="0.3">
      <c r="A22" s="149" t="s">
        <v>24</v>
      </c>
      <c r="B22" s="150"/>
      <c r="C22" s="150"/>
      <c r="D22" s="150"/>
      <c r="E22" s="151">
        <v>2931</v>
      </c>
      <c r="F22" s="150"/>
      <c r="G22" s="150"/>
    </row>
    <row r="23" spans="1:7" ht="24" customHeight="1" outlineLevel="1" x14ac:dyDescent="0.3">
      <c r="A23" s="149" t="s">
        <v>25</v>
      </c>
      <c r="B23" s="150"/>
      <c r="C23" s="150"/>
      <c r="D23" s="150"/>
      <c r="E23" s="151">
        <v>107495.53</v>
      </c>
      <c r="F23" s="150"/>
      <c r="G23" s="150"/>
    </row>
    <row r="24" spans="1:7" ht="24" customHeight="1" outlineLevel="1" x14ac:dyDescent="0.3">
      <c r="A24" s="149" t="s">
        <v>26</v>
      </c>
      <c r="B24" s="150"/>
      <c r="C24" s="150"/>
      <c r="D24" s="150"/>
      <c r="E24" s="151">
        <v>222723</v>
      </c>
      <c r="F24" s="150"/>
      <c r="G24" s="150"/>
    </row>
    <row r="25" spans="1:7" ht="36" customHeight="1" outlineLevel="1" x14ac:dyDescent="0.3">
      <c r="A25" s="149" t="s">
        <v>164</v>
      </c>
      <c r="B25" s="150"/>
      <c r="C25" s="150"/>
      <c r="D25" s="150"/>
      <c r="E25" s="151">
        <v>1734</v>
      </c>
      <c r="F25" s="150"/>
      <c r="G25" s="150"/>
    </row>
    <row r="26" spans="1:7" ht="12" customHeight="1" outlineLevel="1" x14ac:dyDescent="0.3">
      <c r="A26" s="149" t="s">
        <v>27</v>
      </c>
      <c r="B26" s="150"/>
      <c r="C26" s="150"/>
      <c r="D26" s="150"/>
      <c r="E26" s="151">
        <v>6000</v>
      </c>
      <c r="F26" s="150"/>
      <c r="G26" s="150"/>
    </row>
    <row r="27" spans="1:7" ht="24" customHeight="1" outlineLevel="1" x14ac:dyDescent="0.3">
      <c r="A27" s="149" t="s">
        <v>28</v>
      </c>
      <c r="B27" s="150"/>
      <c r="C27" s="150"/>
      <c r="D27" s="150"/>
      <c r="E27" s="151">
        <v>5800000</v>
      </c>
      <c r="F27" s="150"/>
      <c r="G27" s="150"/>
    </row>
    <row r="28" spans="1:7" ht="24" customHeight="1" outlineLevel="1" x14ac:dyDescent="0.3">
      <c r="A28" s="149" t="s">
        <v>83</v>
      </c>
      <c r="B28" s="150"/>
      <c r="C28" s="150"/>
      <c r="D28" s="150"/>
      <c r="E28" s="151">
        <v>375133</v>
      </c>
      <c r="F28" s="150"/>
      <c r="G28" s="150"/>
    </row>
    <row r="29" spans="1:7" ht="24" customHeight="1" outlineLevel="1" x14ac:dyDescent="0.3">
      <c r="A29" s="149" t="s">
        <v>84</v>
      </c>
      <c r="B29" s="150"/>
      <c r="C29" s="150"/>
      <c r="D29" s="150"/>
      <c r="E29" s="151">
        <v>350000</v>
      </c>
      <c r="F29" s="150"/>
      <c r="G29" s="150"/>
    </row>
    <row r="30" spans="1:7" ht="36" customHeight="1" outlineLevel="1" x14ac:dyDescent="0.3">
      <c r="A30" s="149" t="s">
        <v>85</v>
      </c>
      <c r="B30" s="150"/>
      <c r="C30" s="150"/>
      <c r="D30" s="150"/>
      <c r="E30" s="151">
        <v>65360</v>
      </c>
      <c r="F30" s="150"/>
      <c r="G30" s="150"/>
    </row>
    <row r="31" spans="1:7" ht="24" customHeight="1" outlineLevel="1" x14ac:dyDescent="0.3">
      <c r="A31" s="149" t="s">
        <v>123</v>
      </c>
      <c r="B31" s="150"/>
      <c r="C31" s="150"/>
      <c r="D31" s="150"/>
      <c r="E31" s="151">
        <v>42622.18</v>
      </c>
      <c r="F31" s="150"/>
      <c r="G31" s="150"/>
    </row>
    <row r="32" spans="1:7" ht="24" customHeight="1" outlineLevel="1" x14ac:dyDescent="0.3">
      <c r="A32" s="149" t="s">
        <v>29</v>
      </c>
      <c r="B32" s="150"/>
      <c r="C32" s="150"/>
      <c r="D32" s="150"/>
      <c r="E32" s="151">
        <v>41737.660000000003</v>
      </c>
      <c r="F32" s="150"/>
      <c r="G32" s="150"/>
    </row>
    <row r="33" spans="1:7" ht="12" customHeight="1" outlineLevel="1" x14ac:dyDescent="0.3">
      <c r="A33" s="149" t="s">
        <v>124</v>
      </c>
      <c r="B33" s="150"/>
      <c r="C33" s="150"/>
      <c r="D33" s="150"/>
      <c r="E33" s="151">
        <v>144200</v>
      </c>
      <c r="F33" s="150"/>
      <c r="G33" s="150"/>
    </row>
    <row r="34" spans="1:7" ht="12" customHeight="1" outlineLevel="1" x14ac:dyDescent="0.3">
      <c r="A34" s="149" t="s">
        <v>125</v>
      </c>
      <c r="B34" s="150"/>
      <c r="C34" s="150"/>
      <c r="D34" s="151">
        <v>22159.25</v>
      </c>
      <c r="E34" s="150"/>
      <c r="F34" s="150"/>
      <c r="G34" s="150"/>
    </row>
    <row r="35" spans="1:7" ht="12" customHeight="1" outlineLevel="1" x14ac:dyDescent="0.3">
      <c r="A35" s="149" t="s">
        <v>165</v>
      </c>
      <c r="B35" s="150"/>
      <c r="C35" s="150"/>
      <c r="D35" s="151">
        <v>1000</v>
      </c>
      <c r="E35" s="150"/>
      <c r="F35" s="150"/>
      <c r="G35" s="150"/>
    </row>
    <row r="36" spans="1:7" ht="12" customHeight="1" outlineLevel="1" x14ac:dyDescent="0.3">
      <c r="A36" s="149" t="s">
        <v>30</v>
      </c>
      <c r="B36" s="150"/>
      <c r="C36" s="150"/>
      <c r="D36" s="151">
        <v>6945</v>
      </c>
      <c r="E36" s="150"/>
      <c r="F36" s="150"/>
      <c r="G36" s="150"/>
    </row>
    <row r="37" spans="1:7" ht="12" customHeight="1" outlineLevel="1" x14ac:dyDescent="0.3">
      <c r="A37" s="149" t="s">
        <v>31</v>
      </c>
      <c r="B37" s="150"/>
      <c r="C37" s="150"/>
      <c r="D37" s="151">
        <v>123158</v>
      </c>
      <c r="E37" s="150"/>
      <c r="F37" s="150"/>
      <c r="G37" s="150"/>
    </row>
    <row r="38" spans="1:7" ht="12" customHeight="1" outlineLevel="1" x14ac:dyDescent="0.3">
      <c r="A38" s="149" t="s">
        <v>32</v>
      </c>
      <c r="B38" s="150"/>
      <c r="C38" s="150"/>
      <c r="D38" s="151">
        <v>590634.68000000005</v>
      </c>
      <c r="E38" s="150"/>
      <c r="F38" s="150"/>
      <c r="G38" s="150"/>
    </row>
    <row r="39" spans="1:7" ht="12" customHeight="1" outlineLevel="1" x14ac:dyDescent="0.3">
      <c r="A39" s="149" t="s">
        <v>126</v>
      </c>
      <c r="B39" s="150"/>
      <c r="C39" s="150"/>
      <c r="D39" s="151">
        <v>144577.04999999999</v>
      </c>
      <c r="E39" s="150"/>
      <c r="F39" s="150"/>
      <c r="G39" s="150"/>
    </row>
    <row r="40" spans="1:7" ht="24" customHeight="1" outlineLevel="1" x14ac:dyDescent="0.3">
      <c r="A40" s="149" t="s">
        <v>33</v>
      </c>
      <c r="B40" s="150"/>
      <c r="C40" s="150"/>
      <c r="D40" s="151">
        <v>114630.53</v>
      </c>
      <c r="E40" s="150"/>
      <c r="F40" s="150"/>
      <c r="G40" s="150"/>
    </row>
    <row r="41" spans="1:7" ht="24" customHeight="1" outlineLevel="1" x14ac:dyDescent="0.3">
      <c r="A41" s="149" t="s">
        <v>34</v>
      </c>
      <c r="B41" s="150"/>
      <c r="C41" s="150"/>
      <c r="D41" s="150"/>
      <c r="E41" s="151">
        <v>16500</v>
      </c>
      <c r="F41" s="150"/>
      <c r="G41" s="150"/>
    </row>
    <row r="42" spans="1:7" ht="12.75" customHeight="1" x14ac:dyDescent="0.3">
      <c r="A42" s="152" t="s">
        <v>35</v>
      </c>
      <c r="B42" s="153">
        <v>732436.52</v>
      </c>
      <c r="C42" s="154"/>
      <c r="D42" s="153">
        <v>7601843.9100000001</v>
      </c>
      <c r="E42" s="153">
        <v>8223196.6600000001</v>
      </c>
      <c r="F42" s="153">
        <v>111083.77</v>
      </c>
      <c r="G42" s="154"/>
    </row>
  </sheetData>
  <mergeCells count="12">
    <mergeCell ref="F7:F8"/>
    <mergeCell ref="G7:G8"/>
    <mergeCell ref="A1:D1"/>
    <mergeCell ref="A4:G4"/>
    <mergeCell ref="B6:C6"/>
    <mergeCell ref="D6:E6"/>
    <mergeCell ref="F6:G6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Расх. за 2024-2025 на 01.07.25</vt:lpstr>
      <vt:lpstr>мусор</vt:lpstr>
      <vt:lpstr>Непредвид.расх_расшифровка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Илона Михайлова</dc:creator>
  <cp:lastModifiedBy>Илона Михайлова</cp:lastModifiedBy>
  <dcterms:created xsi:type="dcterms:W3CDTF">2024-03-14T09:22:10Z</dcterms:created>
  <dcterms:modified xsi:type="dcterms:W3CDTF">2026-04-27T15:49:13Z</dcterms:modified>
</cp:coreProperties>
</file>